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5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8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10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11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12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13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4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15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16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7.xml" ContentType="application/vnd.openxmlformats-officedocument.drawing+xml"/>
  <Override PartName="/xl/tables/table6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7.xml" ContentType="application/vnd.openxmlformats-officedocument.spreadsheetml.table+xml"/>
  <Override PartName="/xl/drawings/drawing18.xml" ContentType="application/vnd.openxmlformats-officedocument.drawing+xml"/>
  <Override PartName="/xl/tables/table8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ables/table9.xml" ContentType="application/vnd.openxmlformats-officedocument.spreadsheetml.table+xml"/>
  <Override PartName="/xl/drawings/drawing19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01_Praca\01_Ofertowanie\01_Arkusze\230811_ZB\05_Testy\"/>
    </mc:Choice>
  </mc:AlternateContent>
  <xr:revisionPtr revIDLastSave="0" documentId="13_ncr:1_{3FC22128-15B3-4AF2-8DCD-5480D81FEFE7}" xr6:coauthVersionLast="47" xr6:coauthVersionMax="47" xr10:uidLastSave="{00000000-0000-0000-0000-000000000000}"/>
  <workbookProtection workbookAlgorithmName="SHA-512" workbookHashValue="qEI5u9bNrQONcJ+89gjPLp5gxc+hMiDQ+6y8YZi6KorApQxcKO7UmxMj7B5C77p/xMAvKn+uKU9JpxK9Fj5SCQ==" workbookSaltValue="uPt9SSz+YvaLYT0Iba5JgQ==" workbookSpinCount="100000" lockStructure="1"/>
  <bookViews>
    <workbookView xWindow="-120" yWindow="-120" windowWidth="29040" windowHeight="15720" firstSheet="1" activeTab="3" xr2:uid="{00000000-000D-0000-FFFF-FFFF00000000}"/>
  </bookViews>
  <sheets>
    <sheet name="Kosz" sheetId="6" state="hidden" r:id="rId1"/>
    <sheet name="info" sheetId="32" r:id="rId2"/>
    <sheet name="i111" sheetId="31" state="hidden" r:id="rId3"/>
    <sheet name="Start" sheetId="1" r:id="rId4"/>
    <sheet name="Versja" sheetId="40" state="hidden" r:id="rId5"/>
    <sheet name="Web" sheetId="41" state="hidden" r:id="rId6"/>
    <sheet name="K.W.1" sheetId="7" r:id="rId7"/>
    <sheet name="obl_K.W.1" sheetId="9" state="hidden" r:id="rId8"/>
    <sheet name="K.W.2" sheetId="8" r:id="rId9"/>
    <sheet name="obl_K.W.2" sheetId="14" state="hidden" r:id="rId10"/>
    <sheet name="W.C.1" sheetId="15" r:id="rId11"/>
    <sheet name="obl_W.C.1" sheetId="17" state="hidden" r:id="rId12"/>
    <sheet name="W.C.2" sheetId="16" r:id="rId13"/>
    <sheet name="obl_W.C.2" sheetId="18" state="hidden" r:id="rId14"/>
    <sheet name="I.Ch." sheetId="19" r:id="rId15"/>
    <sheet name="obl_I.Ch." sheetId="20" state="hidden" r:id="rId16"/>
    <sheet name="P.C." sheetId="24" r:id="rId17"/>
    <sheet name="obl_P.C." sheetId="25" state="hidden" r:id="rId18"/>
    <sheet name="W.Ch." sheetId="33" r:id="rId19"/>
    <sheet name="obl_W.Ch." sheetId="34" state="hidden" r:id="rId20"/>
    <sheet name="S.C." sheetId="26" r:id="rId21"/>
    <sheet name="obl_S.C." sheetId="27" state="hidden" r:id="rId22"/>
    <sheet name="C.W.U." sheetId="28" state="hidden" r:id="rId23"/>
    <sheet name="obl_C.W.U." sheetId="29" state="hidden" r:id="rId24"/>
    <sheet name="sss" sheetId="21" state="hidden" r:id="rId25"/>
    <sheet name="Sheet1 (2)" sheetId="3" state="hidden" r:id="rId26"/>
    <sheet name="Sheet1 (3)" sheetId="4" state="hidden" r:id="rId27"/>
    <sheet name="Z.B." sheetId="12" state="hidden" r:id="rId28"/>
    <sheet name="Woda_prametry" sheetId="13" state="hidden" r:id="rId29"/>
    <sheet name="Tabele parowe" sheetId="35" state="hidden" r:id="rId30"/>
    <sheet name="Specific heat p" sheetId="36" state="hidden" r:id="rId31"/>
    <sheet name="Specific heat T" sheetId="37" state="hidden" r:id="rId32"/>
    <sheet name="Arkusz2" sheetId="30" state="hidden" r:id="rId33"/>
    <sheet name="Arkusz1" sheetId="11" state="hidden" r:id="rId34"/>
    <sheet name="Glikol" sheetId="10" state="hidden" r:id="rId35"/>
  </sheets>
  <definedNames>
    <definedName name="BV_Obraz">INDIRECT(#REF!)</definedName>
    <definedName name="ExternalData_1" localSheetId="5" hidden="1">Web!$A$1:$A$2</definedName>
    <definedName name="NW_Obraz">INDIRECT(#REF!)</definedName>
    <definedName name="obl.Bufor">INDIRECT(#REF!)</definedName>
    <definedName name="_xlnm.Print_Area" localSheetId="22">'C.W.U.'!$B$41:$M$238</definedName>
    <definedName name="_xlnm.Print_Area" localSheetId="14">'I.Ch.'!$B$43:$M$142</definedName>
    <definedName name="_xlnm.Print_Area" localSheetId="1">info!$B$12:$M$100</definedName>
    <definedName name="_xlnm.Print_Area" localSheetId="6">'K.W.1'!$B$27:$M$152</definedName>
    <definedName name="_xlnm.Print_Area" localSheetId="8">'K.W.2'!$B$27:$M$144</definedName>
    <definedName name="_xlnm.Print_Area" localSheetId="16">'P.C.'!$B$43:$M$142</definedName>
    <definedName name="_xlnm.Print_Area" localSheetId="20">'S.C.'!$B$31:$M$81</definedName>
    <definedName name="_xlnm.Print_Area" localSheetId="24">sss!$B$43:$M$168</definedName>
    <definedName name="_xlnm.Print_Area" localSheetId="10">'W.C.1'!$B$44:$M$326</definedName>
    <definedName name="_xlnm.Print_Area" localSheetId="12">'W.C.2'!$B$44:$M$325</definedName>
    <definedName name="_xlnm.Print_Area" localSheetId="18">'W.Ch.'!$B$47:$M$151</definedName>
    <definedName name="SEP_pow">INDIRECT(#REF!)</definedName>
    <definedName name="SEP_zan">INDIRECT(#REF!)</definedName>
    <definedName name="Typ_doboru">"Prostokąt 23"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" i="20" l="1"/>
  <c r="C26" i="20"/>
  <c r="D3" i="40" a="1"/>
  <c r="D3" i="40" s="1"/>
  <c r="D8" i="40" s="1"/>
  <c r="B3" i="40"/>
  <c r="D5" i="10"/>
  <c r="F3" i="10" s="1"/>
  <c r="BQ4" i="10" a="1"/>
  <c r="BQ4" i="10" s="1"/>
  <c r="I53" i="11"/>
  <c r="H53" i="11"/>
  <c r="G53" i="11"/>
  <c r="F53" i="11"/>
  <c r="E53" i="11"/>
  <c r="D53" i="11"/>
  <c r="I51" i="11"/>
  <c r="H51" i="11"/>
  <c r="G51" i="11"/>
  <c r="F51" i="11"/>
  <c r="E51" i="11"/>
  <c r="D51" i="11"/>
  <c r="I49" i="11"/>
  <c r="H49" i="11"/>
  <c r="G49" i="11"/>
  <c r="F49" i="11"/>
  <c r="E49" i="11"/>
  <c r="D49" i="11"/>
  <c r="I47" i="11"/>
  <c r="H47" i="11"/>
  <c r="G47" i="11"/>
  <c r="F47" i="11"/>
  <c r="E47" i="11"/>
  <c r="D47" i="11"/>
  <c r="I45" i="11"/>
  <c r="H45" i="11"/>
  <c r="G45" i="11"/>
  <c r="F45" i="11"/>
  <c r="E45" i="11"/>
  <c r="D45" i="11"/>
  <c r="I43" i="11"/>
  <c r="H43" i="11"/>
  <c r="G43" i="11"/>
  <c r="F43" i="11"/>
  <c r="E43" i="11"/>
  <c r="D43" i="11"/>
  <c r="I41" i="11"/>
  <c r="H41" i="11"/>
  <c r="G41" i="11"/>
  <c r="F41" i="11"/>
  <c r="E41" i="11"/>
  <c r="D41" i="11"/>
  <c r="I39" i="11"/>
  <c r="H39" i="11"/>
  <c r="G39" i="11"/>
  <c r="F39" i="11"/>
  <c r="E39" i="11"/>
  <c r="D39" i="11"/>
  <c r="I37" i="11"/>
  <c r="H37" i="11"/>
  <c r="G37" i="11"/>
  <c r="F37" i="11"/>
  <c r="E37" i="11"/>
  <c r="D37" i="11"/>
  <c r="I35" i="11"/>
  <c r="H35" i="11"/>
  <c r="G35" i="11"/>
  <c r="F35" i="11"/>
  <c r="E35" i="11"/>
  <c r="D35" i="11"/>
  <c r="I33" i="11"/>
  <c r="H33" i="11"/>
  <c r="G33" i="11"/>
  <c r="F33" i="11"/>
  <c r="E33" i="11"/>
  <c r="D33" i="11"/>
  <c r="M2" i="37"/>
  <c r="M4" i="37" s="1"/>
  <c r="O126" i="36"/>
  <c r="Y105" i="9" s="1"/>
  <c r="Z105" i="9" s="1"/>
  <c r="O125" i="36"/>
  <c r="Y104" i="9" s="1"/>
  <c r="Z104" i="9" s="1"/>
  <c r="O124" i="36"/>
  <c r="Y103" i="9" s="1"/>
  <c r="Z103" i="9" s="1"/>
  <c r="O123" i="36"/>
  <c r="Y102" i="9" s="1"/>
  <c r="Z102" i="9" s="1"/>
  <c r="O122" i="36"/>
  <c r="Y101" i="9" s="1"/>
  <c r="Z101" i="9" s="1"/>
  <c r="O121" i="36"/>
  <c r="Y100" i="9" s="1"/>
  <c r="Z100" i="9" s="1"/>
  <c r="O120" i="36"/>
  <c r="Y99" i="9" s="1"/>
  <c r="Z99" i="9" s="1"/>
  <c r="O119" i="36"/>
  <c r="Y98" i="9" s="1"/>
  <c r="Z98" i="9" s="1"/>
  <c r="O118" i="36"/>
  <c r="Y97" i="9" s="1"/>
  <c r="Z97" i="9" s="1"/>
  <c r="O117" i="36"/>
  <c r="Y96" i="9" s="1"/>
  <c r="Z96" i="9" s="1"/>
  <c r="O116" i="36"/>
  <c r="O115" i="36"/>
  <c r="O114" i="36"/>
  <c r="Y93" i="9" s="1"/>
  <c r="Z93" i="9" s="1"/>
  <c r="O113" i="36"/>
  <c r="Y92" i="9" s="1"/>
  <c r="Z92" i="9" s="1"/>
  <c r="O112" i="36"/>
  <c r="Y91" i="9" s="1"/>
  <c r="Z91" i="9" s="1"/>
  <c r="O111" i="36"/>
  <c r="Y90" i="9" s="1"/>
  <c r="Z90" i="9" s="1"/>
  <c r="O110" i="36"/>
  <c r="O109" i="36"/>
  <c r="Y88" i="9" s="1"/>
  <c r="Z88" i="9" s="1"/>
  <c r="O108" i="36"/>
  <c r="Y87" i="9" s="1"/>
  <c r="Z87" i="9" s="1"/>
  <c r="O107" i="36"/>
  <c r="O106" i="36"/>
  <c r="O105" i="36"/>
  <c r="O104" i="36"/>
  <c r="AC103" i="36"/>
  <c r="Y103" i="36"/>
  <c r="X103" i="36"/>
  <c r="O103" i="36"/>
  <c r="Z103" i="36" s="1"/>
  <c r="AA103" i="36" s="1"/>
  <c r="AC102" i="36"/>
  <c r="Y102" i="36"/>
  <c r="X102" i="36"/>
  <c r="O102" i="36"/>
  <c r="Z102" i="36" s="1"/>
  <c r="AA102" i="36" s="1"/>
  <c r="AC101" i="36"/>
  <c r="Y101" i="36"/>
  <c r="X101" i="36"/>
  <c r="O101" i="36"/>
  <c r="Z101" i="36" s="1"/>
  <c r="AA101" i="36" s="1"/>
  <c r="AC100" i="36"/>
  <c r="Y100" i="36"/>
  <c r="X100" i="36"/>
  <c r="O100" i="36"/>
  <c r="Z100" i="36" s="1"/>
  <c r="AA100" i="36" s="1"/>
  <c r="AC99" i="36"/>
  <c r="Y99" i="36"/>
  <c r="X99" i="36"/>
  <c r="O99" i="36"/>
  <c r="Y78" i="9" s="1"/>
  <c r="Z78" i="9" s="1"/>
  <c r="AC98" i="36"/>
  <c r="Y98" i="36"/>
  <c r="X98" i="36"/>
  <c r="O98" i="36"/>
  <c r="Z98" i="36" s="1"/>
  <c r="AA98" i="36" s="1"/>
  <c r="AC97" i="36"/>
  <c r="Y97" i="36"/>
  <c r="X97" i="36"/>
  <c r="O97" i="36"/>
  <c r="Z97" i="36" s="1"/>
  <c r="AA97" i="36" s="1"/>
  <c r="AC96" i="36"/>
  <c r="Y96" i="36"/>
  <c r="X96" i="36"/>
  <c r="O96" i="36"/>
  <c r="Z96" i="36" s="1"/>
  <c r="AA96" i="36" s="1"/>
  <c r="AC95" i="36"/>
  <c r="Y95" i="36"/>
  <c r="X95" i="36"/>
  <c r="O95" i="36"/>
  <c r="Z95" i="36" s="1"/>
  <c r="AA95" i="36" s="1"/>
  <c r="AC94" i="36"/>
  <c r="Y94" i="36"/>
  <c r="X94" i="36"/>
  <c r="O94" i="36"/>
  <c r="Z94" i="36" s="1"/>
  <c r="AA94" i="36" s="1"/>
  <c r="AC93" i="36"/>
  <c r="Y93" i="36"/>
  <c r="X93" i="36"/>
  <c r="O93" i="36"/>
  <c r="Z93" i="36" s="1"/>
  <c r="AA93" i="36" s="1"/>
  <c r="AC92" i="36"/>
  <c r="Y92" i="36"/>
  <c r="X92" i="36"/>
  <c r="O92" i="36"/>
  <c r="Z92" i="36" s="1"/>
  <c r="AA92" i="36" s="1"/>
  <c r="AC91" i="36"/>
  <c r="Y91" i="36"/>
  <c r="X91" i="36"/>
  <c r="O91" i="36"/>
  <c r="Z91" i="36" s="1"/>
  <c r="AA91" i="36" s="1"/>
  <c r="AC90" i="36"/>
  <c r="Y90" i="36"/>
  <c r="X90" i="36"/>
  <c r="O90" i="36"/>
  <c r="Z90" i="36" s="1"/>
  <c r="AA90" i="36" s="1"/>
  <c r="AC89" i="36"/>
  <c r="Y89" i="36"/>
  <c r="X89" i="36"/>
  <c r="O89" i="36"/>
  <c r="Z89" i="36" s="1"/>
  <c r="AA89" i="36" s="1"/>
  <c r="AC88" i="36"/>
  <c r="Y88" i="36"/>
  <c r="X88" i="36"/>
  <c r="O88" i="36"/>
  <c r="Z88" i="36" s="1"/>
  <c r="AA88" i="36" s="1"/>
  <c r="AC87" i="36"/>
  <c r="Y87" i="36"/>
  <c r="X87" i="36"/>
  <c r="O87" i="36"/>
  <c r="Z87" i="36" s="1"/>
  <c r="AA87" i="36" s="1"/>
  <c r="AC86" i="36"/>
  <c r="Y86" i="36"/>
  <c r="X86" i="36"/>
  <c r="O86" i="36"/>
  <c r="Z86" i="36" s="1"/>
  <c r="AA86" i="36" s="1"/>
  <c r="AC85" i="36"/>
  <c r="Y85" i="36"/>
  <c r="X85" i="36"/>
  <c r="O85" i="36"/>
  <c r="Z85" i="36" s="1"/>
  <c r="AA85" i="36" s="1"/>
  <c r="AC84" i="36"/>
  <c r="Y84" i="36"/>
  <c r="X84" i="36"/>
  <c r="O84" i="36"/>
  <c r="Z84" i="36" s="1"/>
  <c r="AA84" i="36" s="1"/>
  <c r="AC83" i="36"/>
  <c r="Y83" i="36"/>
  <c r="X83" i="36"/>
  <c r="O83" i="36"/>
  <c r="Z83" i="36" s="1"/>
  <c r="AA83" i="36" s="1"/>
  <c r="AC82" i="36"/>
  <c r="Y82" i="36"/>
  <c r="X82" i="36"/>
  <c r="O82" i="36"/>
  <c r="Z82" i="36" s="1"/>
  <c r="AA82" i="36" s="1"/>
  <c r="AC81" i="36"/>
  <c r="Y81" i="36"/>
  <c r="X81" i="36"/>
  <c r="O81" i="36"/>
  <c r="Z81" i="36" s="1"/>
  <c r="AA81" i="36" s="1"/>
  <c r="AC80" i="36"/>
  <c r="Y80" i="36"/>
  <c r="X80" i="36"/>
  <c r="O80" i="36"/>
  <c r="Z80" i="36" s="1"/>
  <c r="AA80" i="36" s="1"/>
  <c r="AC79" i="36"/>
  <c r="Y79" i="36"/>
  <c r="X79" i="36"/>
  <c r="O79" i="36"/>
  <c r="Z79" i="36" s="1"/>
  <c r="AA79" i="36" s="1"/>
  <c r="AC78" i="36"/>
  <c r="Y78" i="36"/>
  <c r="X78" i="36"/>
  <c r="O78" i="36"/>
  <c r="Z78" i="36" s="1"/>
  <c r="AA78" i="36" s="1"/>
  <c r="AC77" i="36"/>
  <c r="Y77" i="36"/>
  <c r="X77" i="36"/>
  <c r="O77" i="36"/>
  <c r="Z77" i="36" s="1"/>
  <c r="AA77" i="36" s="1"/>
  <c r="AC76" i="36"/>
  <c r="Y76" i="36"/>
  <c r="X76" i="36"/>
  <c r="O76" i="36"/>
  <c r="Z76" i="36" s="1"/>
  <c r="AA76" i="36" s="1"/>
  <c r="AC75" i="36"/>
  <c r="Y75" i="36"/>
  <c r="X75" i="36"/>
  <c r="O75" i="36"/>
  <c r="Y54" i="9" s="1"/>
  <c r="Z54" i="9" s="1"/>
  <c r="AC74" i="36"/>
  <c r="Y74" i="36"/>
  <c r="X74" i="36"/>
  <c r="O74" i="36"/>
  <c r="Z74" i="36" s="1"/>
  <c r="AA74" i="36" s="1"/>
  <c r="AC73" i="36"/>
  <c r="Y73" i="36"/>
  <c r="X73" i="36"/>
  <c r="O73" i="36"/>
  <c r="Z73" i="36" s="1"/>
  <c r="AA73" i="36" s="1"/>
  <c r="AC72" i="36"/>
  <c r="Y72" i="36"/>
  <c r="X72" i="36"/>
  <c r="O72" i="36"/>
  <c r="Z72" i="36" s="1"/>
  <c r="AA72" i="36" s="1"/>
  <c r="AC71" i="36"/>
  <c r="Y71" i="36"/>
  <c r="X71" i="36"/>
  <c r="O71" i="36"/>
  <c r="Z71" i="36" s="1"/>
  <c r="AA71" i="36" s="1"/>
  <c r="AC70" i="36"/>
  <c r="Y70" i="36"/>
  <c r="X70" i="36"/>
  <c r="O70" i="36"/>
  <c r="Z70" i="36" s="1"/>
  <c r="AA70" i="36" s="1"/>
  <c r="AC69" i="36"/>
  <c r="Y69" i="36"/>
  <c r="X69" i="36"/>
  <c r="O69" i="36"/>
  <c r="Z69" i="36" s="1"/>
  <c r="AA69" i="36" s="1"/>
  <c r="AC68" i="36"/>
  <c r="Y68" i="36"/>
  <c r="X68" i="36"/>
  <c r="O68" i="36"/>
  <c r="Z68" i="36" s="1"/>
  <c r="AA68" i="36" s="1"/>
  <c r="AC67" i="36"/>
  <c r="Y67" i="36"/>
  <c r="X67" i="36"/>
  <c r="O67" i="36"/>
  <c r="Z67" i="36" s="1"/>
  <c r="AA67" i="36" s="1"/>
  <c r="AC66" i="36"/>
  <c r="Y66" i="36"/>
  <c r="X66" i="36"/>
  <c r="O66" i="36"/>
  <c r="Z66" i="36" s="1"/>
  <c r="AA66" i="36" s="1"/>
  <c r="AC65" i="36"/>
  <c r="Y65" i="36"/>
  <c r="X65" i="36"/>
  <c r="O65" i="36"/>
  <c r="Z65" i="36" s="1"/>
  <c r="AA65" i="36" s="1"/>
  <c r="AC64" i="36"/>
  <c r="Y64" i="36"/>
  <c r="X64" i="36"/>
  <c r="O64" i="36"/>
  <c r="Z64" i="36" s="1"/>
  <c r="AA64" i="36" s="1"/>
  <c r="AC63" i="36"/>
  <c r="Y63" i="36"/>
  <c r="X63" i="36"/>
  <c r="O63" i="36"/>
  <c r="Z63" i="36" s="1"/>
  <c r="AA63" i="36" s="1"/>
  <c r="AC62" i="36"/>
  <c r="Y62" i="36"/>
  <c r="X62" i="36"/>
  <c r="O62" i="36"/>
  <c r="Y41" i="9" s="1"/>
  <c r="Z41" i="9" s="1"/>
  <c r="AC61" i="36"/>
  <c r="Y61" i="36"/>
  <c r="X61" i="36"/>
  <c r="O61" i="36"/>
  <c r="Y40" i="9" s="1"/>
  <c r="Z40" i="9" s="1"/>
  <c r="AC60" i="36"/>
  <c r="Y60" i="36"/>
  <c r="X60" i="36"/>
  <c r="O60" i="36"/>
  <c r="Z60" i="36" s="1"/>
  <c r="AA60" i="36" s="1"/>
  <c r="AC59" i="36"/>
  <c r="Y59" i="36"/>
  <c r="X59" i="36"/>
  <c r="O59" i="36"/>
  <c r="Z59" i="36" s="1"/>
  <c r="AA59" i="36" s="1"/>
  <c r="AC58" i="36"/>
  <c r="Y58" i="36"/>
  <c r="X58" i="36"/>
  <c r="O58" i="36"/>
  <c r="Z58" i="36" s="1"/>
  <c r="AA58" i="36" s="1"/>
  <c r="AC57" i="36"/>
  <c r="Y57" i="36"/>
  <c r="X57" i="36"/>
  <c r="O57" i="36"/>
  <c r="Z57" i="36" s="1"/>
  <c r="AA57" i="36" s="1"/>
  <c r="AC56" i="36"/>
  <c r="Y56" i="36"/>
  <c r="X56" i="36"/>
  <c r="O56" i="36"/>
  <c r="Z56" i="36" s="1"/>
  <c r="AA56" i="36" s="1"/>
  <c r="AC55" i="36"/>
  <c r="Y55" i="36"/>
  <c r="X55" i="36"/>
  <c r="O55" i="36"/>
  <c r="Z55" i="36" s="1"/>
  <c r="AA55" i="36" s="1"/>
  <c r="AC54" i="36"/>
  <c r="Y54" i="36"/>
  <c r="X54" i="36"/>
  <c r="O54" i="36"/>
  <c r="Y33" i="9" s="1"/>
  <c r="Z33" i="9" s="1"/>
  <c r="AC53" i="36"/>
  <c r="Y53" i="36"/>
  <c r="X53" i="36"/>
  <c r="O53" i="36"/>
  <c r="Z53" i="36" s="1"/>
  <c r="AA53" i="36" s="1"/>
  <c r="AC52" i="36"/>
  <c r="Y52" i="36"/>
  <c r="X52" i="36"/>
  <c r="O52" i="36"/>
  <c r="Z52" i="36" s="1"/>
  <c r="AA52" i="36" s="1"/>
  <c r="AC51" i="36"/>
  <c r="Y51" i="36"/>
  <c r="X51" i="36"/>
  <c r="O51" i="36"/>
  <c r="Z51" i="36" s="1"/>
  <c r="AA51" i="36" s="1"/>
  <c r="AC50" i="36"/>
  <c r="Y50" i="36"/>
  <c r="X50" i="36"/>
  <c r="O50" i="36"/>
  <c r="Z50" i="36" s="1"/>
  <c r="AA50" i="36" s="1"/>
  <c r="AC49" i="36"/>
  <c r="Y49" i="36"/>
  <c r="X49" i="36"/>
  <c r="O49" i="36"/>
  <c r="Z49" i="36" s="1"/>
  <c r="AA49" i="36" s="1"/>
  <c r="AC48" i="36"/>
  <c r="Y48" i="36"/>
  <c r="X48" i="36"/>
  <c r="O48" i="36"/>
  <c r="Z48" i="36" s="1"/>
  <c r="AA48" i="36" s="1"/>
  <c r="AC47" i="36"/>
  <c r="Y47" i="36"/>
  <c r="X47" i="36"/>
  <c r="O47" i="36"/>
  <c r="Z47" i="36" s="1"/>
  <c r="AA47" i="36" s="1"/>
  <c r="AC46" i="36"/>
  <c r="Y46" i="36"/>
  <c r="X46" i="36"/>
  <c r="O46" i="36"/>
  <c r="Z46" i="36" s="1"/>
  <c r="AA46" i="36" s="1"/>
  <c r="AC45" i="36"/>
  <c r="Y45" i="36"/>
  <c r="X45" i="36"/>
  <c r="O45" i="36"/>
  <c r="Z45" i="36" s="1"/>
  <c r="AA45" i="36" s="1"/>
  <c r="AC44" i="36"/>
  <c r="Y44" i="36"/>
  <c r="X44" i="36"/>
  <c r="O44" i="36"/>
  <c r="Z44" i="36" s="1"/>
  <c r="AA44" i="36" s="1"/>
  <c r="AC43" i="36"/>
  <c r="Y43" i="36"/>
  <c r="X43" i="36"/>
  <c r="O43" i="36"/>
  <c r="Z43" i="36" s="1"/>
  <c r="AA43" i="36" s="1"/>
  <c r="AC42" i="36"/>
  <c r="Y42" i="36"/>
  <c r="X42" i="36"/>
  <c r="O42" i="36"/>
  <c r="Z42" i="36" s="1"/>
  <c r="AA42" i="36" s="1"/>
  <c r="AC41" i="36"/>
  <c r="Y41" i="36"/>
  <c r="X41" i="36"/>
  <c r="O41" i="36"/>
  <c r="Z41" i="36" s="1"/>
  <c r="AA41" i="36" s="1"/>
  <c r="AC40" i="36"/>
  <c r="Y40" i="36"/>
  <c r="X40" i="36"/>
  <c r="O40" i="36"/>
  <c r="Y25" i="9" s="1"/>
  <c r="Z25" i="9" s="1"/>
  <c r="AC39" i="36"/>
  <c r="Y39" i="36"/>
  <c r="X39" i="36"/>
  <c r="O39" i="36"/>
  <c r="Z39" i="36" s="1"/>
  <c r="AA39" i="36" s="1"/>
  <c r="AC38" i="36"/>
  <c r="Y38" i="36"/>
  <c r="X38" i="36"/>
  <c r="O38" i="36"/>
  <c r="Z38" i="36" s="1"/>
  <c r="AA38" i="36" s="1"/>
  <c r="AC37" i="36"/>
  <c r="Y37" i="36"/>
  <c r="X37" i="36"/>
  <c r="O37" i="36"/>
  <c r="Z37" i="36" s="1"/>
  <c r="AA37" i="36" s="1"/>
  <c r="AC36" i="36"/>
  <c r="Y36" i="36"/>
  <c r="X36" i="36"/>
  <c r="O36" i="36"/>
  <c r="Z36" i="36" s="1"/>
  <c r="AA36" i="36" s="1"/>
  <c r="AC35" i="36"/>
  <c r="Y35" i="36"/>
  <c r="X35" i="36"/>
  <c r="O35" i="36"/>
  <c r="Z35" i="36" s="1"/>
  <c r="AA35" i="36" s="1"/>
  <c r="AC34" i="36"/>
  <c r="Y34" i="36"/>
  <c r="X34" i="36"/>
  <c r="O34" i="36"/>
  <c r="Z34" i="36" s="1"/>
  <c r="AA34" i="36" s="1"/>
  <c r="AC33" i="36"/>
  <c r="Y33" i="36"/>
  <c r="X33" i="36"/>
  <c r="O33" i="36"/>
  <c r="Z33" i="36" s="1"/>
  <c r="AA33" i="36" s="1"/>
  <c r="AC32" i="36"/>
  <c r="Y32" i="36"/>
  <c r="X32" i="36"/>
  <c r="O32" i="36"/>
  <c r="Z32" i="36" s="1"/>
  <c r="AA32" i="36" s="1"/>
  <c r="AC31" i="36"/>
  <c r="Y31" i="36"/>
  <c r="X31" i="36"/>
  <c r="O31" i="36"/>
  <c r="Z31" i="36" s="1"/>
  <c r="AA31" i="36" s="1"/>
  <c r="AC30" i="36"/>
  <c r="Y30" i="36"/>
  <c r="X30" i="36"/>
  <c r="O30" i="36"/>
  <c r="Z30" i="36" s="1"/>
  <c r="AA30" i="36" s="1"/>
  <c r="AC29" i="36"/>
  <c r="Y29" i="36"/>
  <c r="X29" i="36"/>
  <c r="O29" i="36"/>
  <c r="Z29" i="36" s="1"/>
  <c r="AA29" i="36" s="1"/>
  <c r="AC28" i="36"/>
  <c r="Y28" i="36"/>
  <c r="X28" i="36"/>
  <c r="O28" i="36"/>
  <c r="Z28" i="36" s="1"/>
  <c r="AA28" i="36" s="1"/>
  <c r="AC27" i="36"/>
  <c r="Y27" i="36"/>
  <c r="X27" i="36"/>
  <c r="O27" i="36"/>
  <c r="Z27" i="36" s="1"/>
  <c r="AA27" i="36" s="1"/>
  <c r="AC26" i="36"/>
  <c r="Y26" i="36"/>
  <c r="X26" i="36"/>
  <c r="O26" i="36"/>
  <c r="Z26" i="36" s="1"/>
  <c r="AA26" i="36" s="1"/>
  <c r="AC25" i="36"/>
  <c r="Y25" i="36"/>
  <c r="X25" i="36"/>
  <c r="O25" i="36"/>
  <c r="Z25" i="36" s="1"/>
  <c r="AA25" i="36" s="1"/>
  <c r="AC24" i="36"/>
  <c r="Y24" i="36"/>
  <c r="X24" i="36"/>
  <c r="O24" i="36"/>
  <c r="Y17" i="9" s="1"/>
  <c r="Z17" i="9" s="1"/>
  <c r="AC23" i="36"/>
  <c r="Y23" i="36"/>
  <c r="X23" i="36"/>
  <c r="O23" i="36"/>
  <c r="Z23" i="36" s="1"/>
  <c r="AA23" i="36" s="1"/>
  <c r="AC22" i="36"/>
  <c r="Y22" i="36"/>
  <c r="X22" i="36"/>
  <c r="O22" i="36"/>
  <c r="Z22" i="36" s="1"/>
  <c r="AA22" i="36" s="1"/>
  <c r="AC21" i="36"/>
  <c r="Y21" i="36"/>
  <c r="X21" i="36"/>
  <c r="O21" i="36"/>
  <c r="Z21" i="36" s="1"/>
  <c r="AA21" i="36" s="1"/>
  <c r="AC20" i="36"/>
  <c r="Y20" i="36"/>
  <c r="X20" i="36"/>
  <c r="O20" i="36"/>
  <c r="Z20" i="36" s="1"/>
  <c r="AA20" i="36" s="1"/>
  <c r="AC19" i="36"/>
  <c r="Y19" i="36"/>
  <c r="X19" i="36"/>
  <c r="O19" i="36"/>
  <c r="Z19" i="36" s="1"/>
  <c r="AA19" i="36" s="1"/>
  <c r="AC18" i="36"/>
  <c r="Y18" i="36"/>
  <c r="X18" i="36"/>
  <c r="O18" i="36"/>
  <c r="Z18" i="36" s="1"/>
  <c r="AA18" i="36" s="1"/>
  <c r="AC17" i="36"/>
  <c r="Y17" i="36"/>
  <c r="X17" i="36"/>
  <c r="O17" i="36"/>
  <c r="Z17" i="36" s="1"/>
  <c r="AA17" i="36" s="1"/>
  <c r="AC16" i="36"/>
  <c r="Y16" i="36"/>
  <c r="X16" i="36"/>
  <c r="O16" i="36"/>
  <c r="AC15" i="36"/>
  <c r="Y15" i="36"/>
  <c r="X15" i="36"/>
  <c r="O15" i="36"/>
  <c r="Z15" i="36" s="1"/>
  <c r="AA15" i="36" s="1"/>
  <c r="AC14" i="36"/>
  <c r="Y14" i="36"/>
  <c r="X14" i="36"/>
  <c r="O14" i="36"/>
  <c r="Z14" i="36" s="1"/>
  <c r="AA14" i="36" s="1"/>
  <c r="AC13" i="36"/>
  <c r="Y13" i="36"/>
  <c r="X13" i="36"/>
  <c r="O13" i="36"/>
  <c r="Z13" i="36" s="1"/>
  <c r="AA13" i="36" s="1"/>
  <c r="AC12" i="36"/>
  <c r="Y12" i="36"/>
  <c r="X12" i="36"/>
  <c r="O12" i="36"/>
  <c r="Z12" i="36" s="1"/>
  <c r="AA12" i="36" s="1"/>
  <c r="AC11" i="36"/>
  <c r="Y11" i="36"/>
  <c r="X11" i="36"/>
  <c r="O11" i="36"/>
  <c r="Z11" i="36" s="1"/>
  <c r="AA11" i="36" s="1"/>
  <c r="AC10" i="36"/>
  <c r="Y10" i="36"/>
  <c r="X10" i="36"/>
  <c r="O10" i="36"/>
  <c r="Y10" i="9" s="1"/>
  <c r="Z10" i="9" s="1"/>
  <c r="AC9" i="36"/>
  <c r="Y9" i="36"/>
  <c r="X9" i="36"/>
  <c r="O9" i="36"/>
  <c r="Z9" i="36" s="1"/>
  <c r="AA9" i="36" s="1"/>
  <c r="AC8" i="36"/>
  <c r="Y8" i="36"/>
  <c r="X8" i="36"/>
  <c r="O8" i="36"/>
  <c r="Z8" i="36" s="1"/>
  <c r="AA8" i="36" s="1"/>
  <c r="AC7" i="36"/>
  <c r="Y7" i="36"/>
  <c r="X7" i="36"/>
  <c r="O7" i="36"/>
  <c r="Z7" i="36" s="1"/>
  <c r="AA7" i="36" s="1"/>
  <c r="AO6" i="36"/>
  <c r="AP6" i="36" s="1"/>
  <c r="AC6" i="36"/>
  <c r="Y6" i="36"/>
  <c r="X6" i="36"/>
  <c r="O6" i="36"/>
  <c r="Z6" i="36" s="1"/>
  <c r="AA6" i="36" s="1"/>
  <c r="AC5" i="36"/>
  <c r="Y5" i="36"/>
  <c r="X5" i="36"/>
  <c r="O5" i="36"/>
  <c r="Z5" i="36" s="1"/>
  <c r="AA5" i="36" s="1"/>
  <c r="AC4" i="36"/>
  <c r="Y4" i="36"/>
  <c r="X4" i="36"/>
  <c r="O4" i="36"/>
  <c r="Z4" i="36" s="1"/>
  <c r="AA4" i="36" s="1"/>
  <c r="O3" i="36"/>
  <c r="O2" i="36"/>
  <c r="Y6" i="9" s="1"/>
  <c r="Z6" i="9" s="1"/>
  <c r="AU5" i="12"/>
  <c r="J111" i="29"/>
  <c r="J106" i="29"/>
  <c r="E106" i="29"/>
  <c r="E99" i="29"/>
  <c r="C99" i="29" s="1"/>
  <c r="F99" i="29" s="1"/>
  <c r="C96" i="29"/>
  <c r="C100" i="29" s="1"/>
  <c r="F100" i="29" s="1"/>
  <c r="C95" i="29"/>
  <c r="E66" i="29"/>
  <c r="E26" i="29"/>
  <c r="C21" i="29"/>
  <c r="C55" i="29" s="1"/>
  <c r="C19" i="29"/>
  <c r="C29" i="29" s="1"/>
  <c r="C17" i="29"/>
  <c r="C31" i="29" s="1"/>
  <c r="C58" i="29" s="1"/>
  <c r="C15" i="29"/>
  <c r="C27" i="29" s="1"/>
  <c r="E27" i="29" s="1"/>
  <c r="C14" i="29"/>
  <c r="C12" i="29"/>
  <c r="C11" i="29"/>
  <c r="E11" i="29" s="1"/>
  <c r="C9" i="29"/>
  <c r="J41" i="29" s="1"/>
  <c r="C8" i="29"/>
  <c r="C7" i="29"/>
  <c r="E7" i="29" s="1"/>
  <c r="C5" i="29"/>
  <c r="C4" i="29"/>
  <c r="C3" i="29"/>
  <c r="J27" i="27"/>
  <c r="J22" i="27"/>
  <c r="E22" i="27"/>
  <c r="E15" i="27"/>
  <c r="C15" i="27" s="1"/>
  <c r="F15" i="27" s="1"/>
  <c r="C12" i="27"/>
  <c r="C16" i="27" s="1"/>
  <c r="F16" i="27" s="1"/>
  <c r="C11" i="27"/>
  <c r="F11" i="27" s="1"/>
  <c r="C9" i="27"/>
  <c r="J25" i="27" s="1"/>
  <c r="C8" i="27"/>
  <c r="D8" i="27" s="1"/>
  <c r="C7" i="27"/>
  <c r="C5" i="27"/>
  <c r="C4" i="27"/>
  <c r="C3" i="27"/>
  <c r="C21" i="34"/>
  <c r="E17" i="34"/>
  <c r="C19" i="34" s="1"/>
  <c r="E19" i="34" s="1"/>
  <c r="C15" i="34"/>
  <c r="C14" i="34"/>
  <c r="C12" i="34"/>
  <c r="C11" i="34"/>
  <c r="C10" i="34"/>
  <c r="D9" i="34"/>
  <c r="E9" i="34" s="1"/>
  <c r="D8" i="34"/>
  <c r="C32" i="34" s="1"/>
  <c r="C7" i="34"/>
  <c r="J7" i="34" s="1"/>
  <c r="C5" i="34"/>
  <c r="C4" i="34"/>
  <c r="C3" i="34"/>
  <c r="E33" i="25"/>
  <c r="H33" i="25" s="1"/>
  <c r="C21" i="25"/>
  <c r="F21" i="25" s="1"/>
  <c r="C19" i="25"/>
  <c r="C16" i="25"/>
  <c r="C13" i="25"/>
  <c r="F13" i="25" s="1"/>
  <c r="C11" i="25"/>
  <c r="C10" i="25"/>
  <c r="E10" i="25" s="1"/>
  <c r="C9" i="25"/>
  <c r="C39" i="25" s="1"/>
  <c r="C8" i="25"/>
  <c r="C37" i="25" s="1"/>
  <c r="C7" i="25"/>
  <c r="D7" i="25" s="1"/>
  <c r="C32" i="25" s="1"/>
  <c r="E32" i="25" s="1"/>
  <c r="H32" i="25" s="1"/>
  <c r="C5" i="25"/>
  <c r="C4" i="25"/>
  <c r="C3" i="25"/>
  <c r="E33" i="20"/>
  <c r="H33" i="20" s="1"/>
  <c r="C21" i="20"/>
  <c r="F21" i="20" s="1"/>
  <c r="M19" i="20"/>
  <c r="C19" i="20"/>
  <c r="C16" i="20"/>
  <c r="F16" i="20" s="1"/>
  <c r="C13" i="20"/>
  <c r="F13" i="20" s="1"/>
  <c r="C11" i="20"/>
  <c r="C10" i="20"/>
  <c r="E10" i="20" s="1"/>
  <c r="C9" i="20"/>
  <c r="C39" i="20" s="1"/>
  <c r="C8" i="20"/>
  <c r="C7" i="20"/>
  <c r="D7" i="20" s="1"/>
  <c r="C32" i="20" s="1"/>
  <c r="E32" i="20" s="1"/>
  <c r="H32" i="20" s="1"/>
  <c r="C5" i="20"/>
  <c r="C4" i="20"/>
  <c r="C3" i="20"/>
  <c r="C18" i="18"/>
  <c r="E14" i="18"/>
  <c r="C16" i="18" s="1"/>
  <c r="E16" i="18" s="1"/>
  <c r="C12" i="18"/>
  <c r="C13" i="18" s="1"/>
  <c r="E13" i="18" s="1"/>
  <c r="C11" i="18"/>
  <c r="J11" i="18" s="1"/>
  <c r="C10" i="18"/>
  <c r="C28" i="18" s="1"/>
  <c r="D9" i="18"/>
  <c r="D8" i="18"/>
  <c r="C71" i="18" s="1"/>
  <c r="C7" i="18"/>
  <c r="C5" i="18"/>
  <c r="C4" i="18"/>
  <c r="C3" i="18"/>
  <c r="C18" i="17"/>
  <c r="E14" i="17"/>
  <c r="J33" i="15" s="1"/>
  <c r="C12" i="17"/>
  <c r="C13" i="17" s="1"/>
  <c r="E13" i="17" s="1"/>
  <c r="C11" i="17"/>
  <c r="J11" i="17" s="1"/>
  <c r="C10" i="17"/>
  <c r="C28" i="17" s="1"/>
  <c r="D9" i="17"/>
  <c r="E9" i="17" s="1"/>
  <c r="D8" i="17"/>
  <c r="E50" i="17" s="1"/>
  <c r="C7" i="17"/>
  <c r="J7" i="17" s="1"/>
  <c r="B46" i="17" s="1"/>
  <c r="C5" i="17"/>
  <c r="C4" i="17"/>
  <c r="C3" i="17"/>
  <c r="E33" i="14"/>
  <c r="E26" i="14"/>
  <c r="G26" i="14" s="1"/>
  <c r="C10" i="14"/>
  <c r="E10" i="14" s="1"/>
  <c r="C9" i="14"/>
  <c r="C8" i="14"/>
  <c r="J38" i="14" s="1"/>
  <c r="C7" i="14"/>
  <c r="J7" i="14" s="1"/>
  <c r="C5" i="14"/>
  <c r="C4" i="14"/>
  <c r="C3" i="14"/>
  <c r="AB105" i="9"/>
  <c r="AB104" i="9"/>
  <c r="AB103" i="9"/>
  <c r="AB102" i="9"/>
  <c r="AB101" i="9"/>
  <c r="AB100" i="9"/>
  <c r="AB99" i="9"/>
  <c r="AB98" i="9"/>
  <c r="AB97" i="9"/>
  <c r="AB96" i="9"/>
  <c r="AB95" i="9"/>
  <c r="Y95" i="9"/>
  <c r="Z95" i="9" s="1"/>
  <c r="AB94" i="9"/>
  <c r="Y94" i="9"/>
  <c r="Z94" i="9" s="1"/>
  <c r="AB93" i="9"/>
  <c r="AB92" i="9"/>
  <c r="AB91" i="9"/>
  <c r="AB90" i="9"/>
  <c r="AB89" i="9"/>
  <c r="Y89" i="9"/>
  <c r="Z89" i="9" s="1"/>
  <c r="AB88" i="9"/>
  <c r="AB87" i="9"/>
  <c r="AB86" i="9"/>
  <c r="Y86" i="9"/>
  <c r="Z86" i="9" s="1"/>
  <c r="AB85" i="9"/>
  <c r="Y85" i="9"/>
  <c r="Z85" i="9" s="1"/>
  <c r="AB84" i="9"/>
  <c r="Y84" i="9"/>
  <c r="Z84" i="9" s="1"/>
  <c r="AB83" i="9"/>
  <c r="Y83" i="9"/>
  <c r="Z83" i="9" s="1"/>
  <c r="AB82" i="9"/>
  <c r="Y82" i="9"/>
  <c r="Z82" i="9" s="1"/>
  <c r="AB81" i="9"/>
  <c r="AB80" i="9"/>
  <c r="Y80" i="9"/>
  <c r="Z80" i="9" s="1"/>
  <c r="AB79" i="9"/>
  <c r="AB78" i="9"/>
  <c r="AB77" i="9"/>
  <c r="AB76" i="9"/>
  <c r="AB75" i="9"/>
  <c r="AB74" i="9"/>
  <c r="AB73" i="9"/>
  <c r="AB72" i="9"/>
  <c r="AB71" i="9"/>
  <c r="AB70" i="9"/>
  <c r="Y70" i="9"/>
  <c r="Z70" i="9" s="1"/>
  <c r="AB69" i="9"/>
  <c r="Y69" i="9"/>
  <c r="Z69" i="9" s="1"/>
  <c r="AB68" i="9"/>
  <c r="AB67" i="9"/>
  <c r="AB66" i="9"/>
  <c r="Y66" i="9"/>
  <c r="Z66" i="9" s="1"/>
  <c r="AB65" i="9"/>
  <c r="Y65" i="9"/>
  <c r="Z65" i="9" s="1"/>
  <c r="AB64" i="9"/>
  <c r="AB63" i="9"/>
  <c r="AB62" i="9"/>
  <c r="AB61" i="9"/>
  <c r="AB60" i="9"/>
  <c r="AB59" i="9"/>
  <c r="AB58" i="9"/>
  <c r="Y58" i="9"/>
  <c r="Z58" i="9" s="1"/>
  <c r="AB57" i="9"/>
  <c r="AB56" i="9"/>
  <c r="AB55" i="9"/>
  <c r="Y55" i="9"/>
  <c r="Z55" i="9" s="1"/>
  <c r="AB54" i="9"/>
  <c r="AB53" i="9"/>
  <c r="AB52" i="9"/>
  <c r="AB51" i="9"/>
  <c r="Y51" i="9"/>
  <c r="Z51" i="9" s="1"/>
  <c r="AB50" i="9"/>
  <c r="AB49" i="9"/>
  <c r="AB48" i="9"/>
  <c r="AB47" i="9"/>
  <c r="AB46" i="9"/>
  <c r="AB45" i="9"/>
  <c r="AB44" i="9"/>
  <c r="AB43" i="9"/>
  <c r="Y43" i="9"/>
  <c r="Z43" i="9" s="1"/>
  <c r="AB42" i="9"/>
  <c r="AB41" i="9"/>
  <c r="AB40" i="9"/>
  <c r="AB39" i="9"/>
  <c r="AB38" i="9"/>
  <c r="AB37" i="9"/>
  <c r="AB36" i="9"/>
  <c r="AB35" i="9"/>
  <c r="AB34" i="9"/>
  <c r="AB33" i="9"/>
  <c r="AB32" i="9"/>
  <c r="AB31" i="9"/>
  <c r="AB30" i="9"/>
  <c r="E30" i="9"/>
  <c r="G30" i="9" s="1"/>
  <c r="AB29" i="9"/>
  <c r="AB28" i="9"/>
  <c r="Y28" i="9"/>
  <c r="Z28" i="9" s="1"/>
  <c r="AB27" i="9"/>
  <c r="AB26" i="9"/>
  <c r="AB25" i="9"/>
  <c r="AB24" i="9"/>
  <c r="AB23" i="9"/>
  <c r="AB22" i="9"/>
  <c r="AB21" i="9"/>
  <c r="Y21" i="9"/>
  <c r="Z21" i="9" s="1"/>
  <c r="AB20" i="9"/>
  <c r="AB19" i="9"/>
  <c r="AB18" i="9"/>
  <c r="Y18" i="9"/>
  <c r="Z18" i="9" s="1"/>
  <c r="AB17" i="9"/>
  <c r="AB16" i="9"/>
  <c r="AB15" i="9"/>
  <c r="Y15" i="9"/>
  <c r="Z15" i="9" s="1"/>
  <c r="AB14" i="9"/>
  <c r="AB13" i="9"/>
  <c r="AB12" i="9"/>
  <c r="AB11" i="9"/>
  <c r="AB10" i="9"/>
  <c r="C10" i="9"/>
  <c r="J10" i="9" s="1"/>
  <c r="AB9" i="9"/>
  <c r="C9" i="9"/>
  <c r="J40" i="9" s="1"/>
  <c r="AB8" i="9"/>
  <c r="C8" i="9"/>
  <c r="D8" i="9" s="1"/>
  <c r="AB7" i="9"/>
  <c r="C7" i="9"/>
  <c r="AB6" i="9"/>
  <c r="C5" i="9"/>
  <c r="C4" i="9"/>
  <c r="C3" i="9"/>
  <c r="AR1" i="12" a="1"/>
  <c r="AA95" i="9" l="1"/>
  <c r="Y74" i="9"/>
  <c r="Z74" i="9" s="1"/>
  <c r="Y64" i="9"/>
  <c r="Z64" i="9" s="1"/>
  <c r="AB20" i="36"/>
  <c r="AO23" i="36" s="1"/>
  <c r="AP23" i="36" s="1"/>
  <c r="AB25" i="36"/>
  <c r="AO28" i="36" s="1"/>
  <c r="AP28" i="36" s="1"/>
  <c r="Y52" i="9"/>
  <c r="Z52" i="9" s="1"/>
  <c r="AA52" i="9" s="1"/>
  <c r="Y11" i="9"/>
  <c r="Z11" i="9" s="1"/>
  <c r="AA11" i="9" s="1"/>
  <c r="Y39" i="9"/>
  <c r="Z39" i="9" s="1"/>
  <c r="AA39" i="9" s="1"/>
  <c r="Y81" i="9"/>
  <c r="Z81" i="9" s="1"/>
  <c r="AA81" i="9" s="1"/>
  <c r="Y14" i="9"/>
  <c r="Z14" i="9" s="1"/>
  <c r="Y31" i="9"/>
  <c r="Z31" i="9" s="1"/>
  <c r="AA31" i="9" s="1"/>
  <c r="Y45" i="9"/>
  <c r="Z45" i="9" s="1"/>
  <c r="AA45" i="9" s="1"/>
  <c r="Y73" i="9"/>
  <c r="Z73" i="9" s="1"/>
  <c r="AA73" i="9" s="1"/>
  <c r="AA85" i="9"/>
  <c r="Y29" i="9"/>
  <c r="Z29" i="9" s="1"/>
  <c r="AA29" i="9" s="1"/>
  <c r="Y42" i="9"/>
  <c r="Z42" i="9" s="1"/>
  <c r="AA42" i="9" s="1"/>
  <c r="AA33" i="9"/>
  <c r="Y47" i="9"/>
  <c r="Z47" i="9" s="1"/>
  <c r="AA47" i="9" s="1"/>
  <c r="Y62" i="9"/>
  <c r="Z62" i="9" s="1"/>
  <c r="AA62" i="9" s="1"/>
  <c r="Y20" i="9"/>
  <c r="Z20" i="9" s="1"/>
  <c r="AA20" i="9" s="1"/>
  <c r="Y34" i="9"/>
  <c r="Z34" i="9" s="1"/>
  <c r="AA34" i="9" s="1"/>
  <c r="Y75" i="9"/>
  <c r="Z75" i="9" s="1"/>
  <c r="AA75" i="9" s="1"/>
  <c r="Y9" i="9"/>
  <c r="Z9" i="9" s="1"/>
  <c r="Y36" i="9"/>
  <c r="Z36" i="9" s="1"/>
  <c r="AA36" i="9" s="1"/>
  <c r="Y57" i="9"/>
  <c r="Z57" i="9" s="1"/>
  <c r="Y22" i="9"/>
  <c r="Z22" i="9" s="1"/>
  <c r="Y38" i="9"/>
  <c r="Z38" i="9" s="1"/>
  <c r="Y12" i="9"/>
  <c r="Z12" i="9" s="1"/>
  <c r="AA12" i="9" s="1"/>
  <c r="Y53" i="9"/>
  <c r="Z53" i="9" s="1"/>
  <c r="AA53" i="9" s="1"/>
  <c r="Y68" i="9"/>
  <c r="Z68" i="9" s="1"/>
  <c r="AA68" i="9" s="1"/>
  <c r="B8" i="40"/>
  <c r="B7" i="40"/>
  <c r="C5" i="40"/>
  <c r="D7" i="40"/>
  <c r="AB45" i="36"/>
  <c r="AB65" i="36"/>
  <c r="Y72" i="9"/>
  <c r="Z72" i="9" s="1"/>
  <c r="AA72" i="9" s="1"/>
  <c r="Y79" i="9"/>
  <c r="Z79" i="9" s="1"/>
  <c r="AA79" i="9" s="1"/>
  <c r="Y77" i="9"/>
  <c r="Z77" i="9" s="1"/>
  <c r="AA77" i="9" s="1"/>
  <c r="AA69" i="9"/>
  <c r="AB93" i="36"/>
  <c r="AB103" i="36"/>
  <c r="AB80" i="36"/>
  <c r="Y76" i="9"/>
  <c r="Z76" i="9" s="1"/>
  <c r="AA76" i="9" s="1"/>
  <c r="AA90" i="9"/>
  <c r="J41" i="9"/>
  <c r="AA74" i="9"/>
  <c r="AB85" i="36"/>
  <c r="AB86" i="36"/>
  <c r="Y7" i="9"/>
  <c r="Z7" i="9" s="1"/>
  <c r="AA7" i="9" s="1"/>
  <c r="AA93" i="9"/>
  <c r="C13" i="9"/>
  <c r="C14" i="9" s="1"/>
  <c r="F16" i="9" s="1"/>
  <c r="AA58" i="9"/>
  <c r="Y61" i="9"/>
  <c r="Z61" i="9" s="1"/>
  <c r="AA61" i="9" s="1"/>
  <c r="AB87" i="36"/>
  <c r="AB13" i="36"/>
  <c r="AO16" i="36" s="1"/>
  <c r="AP16" i="36" s="1"/>
  <c r="AB18" i="36"/>
  <c r="AO21" i="36" s="1"/>
  <c r="AP21" i="36" s="1"/>
  <c r="AA15" i="9"/>
  <c r="Y32" i="9"/>
  <c r="Z32" i="9" s="1"/>
  <c r="AA32" i="9" s="1"/>
  <c r="Y56" i="9"/>
  <c r="Z56" i="9" s="1"/>
  <c r="AA56" i="9" s="1"/>
  <c r="Y67" i="9"/>
  <c r="Z67" i="9" s="1"/>
  <c r="AA67" i="9" s="1"/>
  <c r="AB5" i="36"/>
  <c r="AO8" i="36" s="1"/>
  <c r="AP8" i="36" s="1"/>
  <c r="AB89" i="36"/>
  <c r="AA103" i="9"/>
  <c r="E21" i="29"/>
  <c r="Y37" i="9"/>
  <c r="Z37" i="9" s="1"/>
  <c r="AA37" i="9" s="1"/>
  <c r="Y49" i="9"/>
  <c r="Z49" i="9" s="1"/>
  <c r="AA49" i="9" s="1"/>
  <c r="Y60" i="9"/>
  <c r="Z60" i="9" s="1"/>
  <c r="AA60" i="9" s="1"/>
  <c r="H36" i="9"/>
  <c r="H18" i="9"/>
  <c r="C8" i="18"/>
  <c r="C62" i="18" s="1"/>
  <c r="E62" i="18" s="1"/>
  <c r="Y27" i="9"/>
  <c r="Z27" i="9" s="1"/>
  <c r="AA27" i="9" s="1"/>
  <c r="AA28" i="9"/>
  <c r="AA6" i="9"/>
  <c r="AB46" i="36"/>
  <c r="AO43" i="36" s="1"/>
  <c r="AP43" i="36" s="1"/>
  <c r="J10" i="34"/>
  <c r="AA87" i="9"/>
  <c r="AB47" i="36"/>
  <c r="AB96" i="36"/>
  <c r="J7" i="29"/>
  <c r="F2" i="10"/>
  <c r="Y48" i="9"/>
  <c r="Z48" i="9" s="1"/>
  <c r="AA48" i="9" s="1"/>
  <c r="AA91" i="9"/>
  <c r="C9" i="17"/>
  <c r="AB19" i="36"/>
  <c r="AO22" i="36" s="1"/>
  <c r="AP22" i="36" s="1"/>
  <c r="AB29" i="36"/>
  <c r="AO32" i="36" s="1"/>
  <c r="AP32" i="36" s="1"/>
  <c r="C34" i="18"/>
  <c r="C70" i="18"/>
  <c r="AA96" i="9"/>
  <c r="AA97" i="9"/>
  <c r="AA92" i="9"/>
  <c r="AA104" i="9"/>
  <c r="C25" i="18"/>
  <c r="C26" i="18" s="1"/>
  <c r="C37" i="18" s="1"/>
  <c r="AB7" i="36"/>
  <c r="AO10" i="36" s="1"/>
  <c r="AP10" i="36" s="1"/>
  <c r="AB36" i="36"/>
  <c r="AO38" i="36" s="1"/>
  <c r="AP38" i="36" s="1"/>
  <c r="AB41" i="36"/>
  <c r="AA14" i="9"/>
  <c r="AA38" i="9"/>
  <c r="E14" i="34"/>
  <c r="AA99" i="9"/>
  <c r="C25" i="17"/>
  <c r="E25" i="17" s="1"/>
  <c r="AA40" i="9"/>
  <c r="AB66" i="36"/>
  <c r="AB71" i="36"/>
  <c r="AB28" i="36"/>
  <c r="AO31" i="36" s="1"/>
  <c r="AP31" i="36" s="1"/>
  <c r="AB33" i="36"/>
  <c r="AO36" i="36" s="1"/>
  <c r="AP36" i="36" s="1"/>
  <c r="C18" i="9"/>
  <c r="AB9" i="36"/>
  <c r="AO12" i="36" s="1"/>
  <c r="AP12" i="36" s="1"/>
  <c r="AB43" i="36"/>
  <c r="AA65" i="9"/>
  <c r="AA17" i="9"/>
  <c r="AA10" i="9"/>
  <c r="AB39" i="36"/>
  <c r="AA55" i="9"/>
  <c r="AA21" i="9"/>
  <c r="AA100" i="9"/>
  <c r="AB15" i="36"/>
  <c r="AO18" i="36" s="1"/>
  <c r="AP18" i="36" s="1"/>
  <c r="C8" i="34"/>
  <c r="AB6" i="36"/>
  <c r="AO9" i="36" s="1"/>
  <c r="AP9" i="36" s="1"/>
  <c r="AB73" i="36"/>
  <c r="AB78" i="36"/>
  <c r="C97" i="29"/>
  <c r="E97" i="29" s="1"/>
  <c r="AB11" i="36"/>
  <c r="AO14" i="36" s="1"/>
  <c r="AP14" i="36" s="1"/>
  <c r="AB83" i="36"/>
  <c r="E11" i="18"/>
  <c r="C72" i="18" s="1"/>
  <c r="AA57" i="9"/>
  <c r="J13" i="34"/>
  <c r="AB56" i="36"/>
  <c r="AO50" i="36" s="1"/>
  <c r="AP50" i="36" s="1"/>
  <c r="AB79" i="36"/>
  <c r="Z10" i="36"/>
  <c r="AA10" i="36" s="1"/>
  <c r="AB10" i="36" s="1"/>
  <c r="AO13" i="36" s="1"/>
  <c r="AP13" i="36" s="1"/>
  <c r="AA54" i="9"/>
  <c r="AA101" i="9"/>
  <c r="Z61" i="36"/>
  <c r="AA61" i="36" s="1"/>
  <c r="AB61" i="36" s="1"/>
  <c r="AO55" i="36" s="1"/>
  <c r="AP55" i="36" s="1"/>
  <c r="AA78" i="9"/>
  <c r="C17" i="25"/>
  <c r="F17" i="25" s="1"/>
  <c r="J10" i="18"/>
  <c r="C38" i="34"/>
  <c r="AA41" i="9"/>
  <c r="AB30" i="36"/>
  <c r="AO33" i="36" s="1"/>
  <c r="AP33" i="36" s="1"/>
  <c r="AB95" i="36"/>
  <c r="F95" i="29"/>
  <c r="Y8" i="9"/>
  <c r="Z8" i="9" s="1"/>
  <c r="AA8" i="9" s="1"/>
  <c r="AA18" i="9"/>
  <c r="AA82" i="9"/>
  <c r="C38" i="25"/>
  <c r="AB67" i="36"/>
  <c r="J9" i="14"/>
  <c r="C35" i="14"/>
  <c r="E35" i="14" s="1"/>
  <c r="J41" i="14" s="1"/>
  <c r="J38" i="33"/>
  <c r="AB90" i="36"/>
  <c r="AB4" i="36"/>
  <c r="AO7" i="36" s="1"/>
  <c r="AP7" i="36" s="1"/>
  <c r="AA25" i="9"/>
  <c r="AB63" i="36"/>
  <c r="AB82" i="36"/>
  <c r="AA88" i="9"/>
  <c r="Y19" i="9"/>
  <c r="Z19" i="9" s="1"/>
  <c r="AA19" i="9" s="1"/>
  <c r="AA9" i="9"/>
  <c r="Y63" i="9"/>
  <c r="Z63" i="9" s="1"/>
  <c r="AA63" i="9" s="1"/>
  <c r="AA105" i="9"/>
  <c r="AB22" i="36"/>
  <c r="AO25" i="36" s="1"/>
  <c r="AP25" i="36" s="1"/>
  <c r="AB26" i="36"/>
  <c r="AO29" i="36" s="1"/>
  <c r="AP29" i="36" s="1"/>
  <c r="AB35" i="36"/>
  <c r="AB58" i="36"/>
  <c r="AO52" i="36" s="1"/>
  <c r="AP52" i="36" s="1"/>
  <c r="AB72" i="36"/>
  <c r="AB91" i="36"/>
  <c r="Y26" i="9"/>
  <c r="Z26" i="9" s="1"/>
  <c r="AA26" i="9" s="1"/>
  <c r="AA84" i="9"/>
  <c r="AB17" i="36"/>
  <c r="AO20" i="36" s="1"/>
  <c r="AP20" i="36" s="1"/>
  <c r="AB49" i="36"/>
  <c r="AB101" i="36"/>
  <c r="C29" i="18"/>
  <c r="C38" i="20"/>
  <c r="AB23" i="36"/>
  <c r="AO26" i="36" s="1"/>
  <c r="AP26" i="36" s="1"/>
  <c r="AB92" i="36"/>
  <c r="AA22" i="9"/>
  <c r="Y44" i="9"/>
  <c r="Z44" i="9" s="1"/>
  <c r="AA44" i="9" s="1"/>
  <c r="AA86" i="9"/>
  <c r="C35" i="18"/>
  <c r="C9" i="34"/>
  <c r="AB69" i="36"/>
  <c r="AB97" i="36"/>
  <c r="AB102" i="36"/>
  <c r="AA66" i="9"/>
  <c r="C68" i="18"/>
  <c r="E68" i="18" s="1"/>
  <c r="C73" i="18" s="1"/>
  <c r="J75" i="29"/>
  <c r="AB14" i="36"/>
  <c r="AO17" i="36" s="1"/>
  <c r="AP17" i="36" s="1"/>
  <c r="AB37" i="36"/>
  <c r="C44" i="29"/>
  <c r="E44" i="29" s="1"/>
  <c r="AB64" i="36"/>
  <c r="AB68" i="36"/>
  <c r="AB77" i="36"/>
  <c r="AB34" i="36"/>
  <c r="AO37" i="36" s="1"/>
  <c r="AP37" i="36" s="1"/>
  <c r="AB38" i="36"/>
  <c r="AO39" i="36" s="1"/>
  <c r="AP39" i="36" s="1"/>
  <c r="AB42" i="36"/>
  <c r="AO41" i="36" s="1"/>
  <c r="AP41" i="36" s="1"/>
  <c r="AB51" i="36"/>
  <c r="AB55" i="36"/>
  <c r="AO49" i="36" s="1"/>
  <c r="AP49" i="36" s="1"/>
  <c r="AB60" i="36"/>
  <c r="AO54" i="36" s="1"/>
  <c r="AP54" i="36" s="1"/>
  <c r="AB52" i="36"/>
  <c r="AO46" i="36" s="1"/>
  <c r="AP46" i="36" s="1"/>
  <c r="Z99" i="36"/>
  <c r="AA99" i="36" s="1"/>
  <c r="AB99" i="36" s="1"/>
  <c r="J9" i="29"/>
  <c r="Y23" i="9"/>
  <c r="Z23" i="9" s="1"/>
  <c r="AA23" i="9" s="1"/>
  <c r="J7" i="18"/>
  <c r="B46" i="18" s="1"/>
  <c r="C14" i="20"/>
  <c r="F14" i="20" s="1"/>
  <c r="J42" i="9"/>
  <c r="C60" i="18"/>
  <c r="C17" i="20"/>
  <c r="C24" i="20" s="1"/>
  <c r="E8" i="34"/>
  <c r="Y50" i="9"/>
  <c r="Z50" i="9" s="1"/>
  <c r="AA50" i="9" s="1"/>
  <c r="Y59" i="9"/>
  <c r="Z59" i="9" s="1"/>
  <c r="AA59" i="9" s="1"/>
  <c r="F16" i="25"/>
  <c r="AB74" i="36"/>
  <c r="AB100" i="36"/>
  <c r="AA89" i="9"/>
  <c r="AA98" i="9"/>
  <c r="AB31" i="36"/>
  <c r="AO34" i="36" s="1"/>
  <c r="AP34" i="36" s="1"/>
  <c r="AB44" i="36"/>
  <c r="AO42" i="36" s="1"/>
  <c r="AP42" i="36" s="1"/>
  <c r="AB48" i="36"/>
  <c r="AO44" i="36" s="1"/>
  <c r="AP44" i="36" s="1"/>
  <c r="AB57" i="36"/>
  <c r="AO51" i="36" s="1"/>
  <c r="AP51" i="36" s="1"/>
  <c r="AA43" i="9"/>
  <c r="AA51" i="9"/>
  <c r="AA70" i="9"/>
  <c r="AA80" i="9"/>
  <c r="AB70" i="36"/>
  <c r="C16" i="17"/>
  <c r="E16" i="17" s="1"/>
  <c r="AB27" i="36"/>
  <c r="AO30" i="36" s="1"/>
  <c r="AP30" i="36" s="1"/>
  <c r="AB32" i="36"/>
  <c r="AO35" i="36" s="1"/>
  <c r="AP35" i="36" s="1"/>
  <c r="AB53" i="36"/>
  <c r="AO47" i="36" s="1"/>
  <c r="AP47" i="36" s="1"/>
  <c r="AB84" i="36"/>
  <c r="AB88" i="36"/>
  <c r="Z75" i="36"/>
  <c r="AA75" i="36" s="1"/>
  <c r="AB75" i="36" s="1"/>
  <c r="C24" i="18"/>
  <c r="C30" i="25"/>
  <c r="F30" i="25" s="1"/>
  <c r="J26" i="27"/>
  <c r="C28" i="29"/>
  <c r="E28" i="29" s="1"/>
  <c r="Z62" i="36"/>
  <c r="AA62" i="36" s="1"/>
  <c r="AB62" i="36" s="1"/>
  <c r="J10" i="14"/>
  <c r="C29" i="17"/>
  <c r="C35" i="25"/>
  <c r="E35" i="25" s="1"/>
  <c r="J41" i="25" s="1"/>
  <c r="Y46" i="9"/>
  <c r="Z46" i="9" s="1"/>
  <c r="AA46" i="9" s="1"/>
  <c r="AA83" i="9"/>
  <c r="AA102" i="9"/>
  <c r="C35" i="17"/>
  <c r="C29" i="20"/>
  <c r="C40" i="20" s="1"/>
  <c r="C30" i="29"/>
  <c r="E30" i="29" s="1"/>
  <c r="AB76" i="36"/>
  <c r="AB8" i="36"/>
  <c r="AO11" i="36" s="1"/>
  <c r="AP11" i="36" s="1"/>
  <c r="AB12" i="36"/>
  <c r="AO15" i="36" s="1"/>
  <c r="AP15" i="36" s="1"/>
  <c r="AB50" i="36"/>
  <c r="AO45" i="36" s="1"/>
  <c r="AP45" i="36" s="1"/>
  <c r="AB59" i="36"/>
  <c r="AO53" i="36" s="1"/>
  <c r="AP53" i="36" s="1"/>
  <c r="F9" i="20"/>
  <c r="G33" i="29"/>
  <c r="AB21" i="36"/>
  <c r="AO24" i="36" s="1"/>
  <c r="AP24" i="36" s="1"/>
  <c r="AB81" i="36"/>
  <c r="AB94" i="36"/>
  <c r="AB98" i="36"/>
  <c r="AR1" i="12"/>
  <c r="F9" i="25"/>
  <c r="J11" i="34"/>
  <c r="E11" i="34"/>
  <c r="C39" i="34" s="1"/>
  <c r="C37" i="20"/>
  <c r="C35" i="20"/>
  <c r="E35" i="20" s="1"/>
  <c r="J41" i="20" s="1"/>
  <c r="C13" i="27"/>
  <c r="J7" i="27"/>
  <c r="E11" i="17"/>
  <c r="J9" i="27"/>
  <c r="C29" i="27"/>
  <c r="C37" i="34"/>
  <c r="C31" i="34"/>
  <c r="C28" i="34"/>
  <c r="C27" i="34"/>
  <c r="J42" i="29"/>
  <c r="J76" i="29"/>
  <c r="E58" i="29"/>
  <c r="C67" i="29"/>
  <c r="E67" i="29" s="1"/>
  <c r="D8" i="29"/>
  <c r="C56" i="29" s="1"/>
  <c r="C30" i="20"/>
  <c r="F30" i="20" s="1"/>
  <c r="E8" i="29"/>
  <c r="C34" i="17"/>
  <c r="C24" i="17"/>
  <c r="C70" i="17"/>
  <c r="J10" i="17"/>
  <c r="C20" i="9"/>
  <c r="C60" i="17"/>
  <c r="C14" i="27"/>
  <c r="AA94" i="9"/>
  <c r="C14" i="14"/>
  <c r="J40" i="14" s="1"/>
  <c r="C13" i="14"/>
  <c r="J37" i="14"/>
  <c r="C68" i="17"/>
  <c r="E68" i="17" s="1"/>
  <c r="C73" i="17" s="1"/>
  <c r="F19" i="25"/>
  <c r="E12" i="29"/>
  <c r="D12" i="29"/>
  <c r="C21" i="9"/>
  <c r="E21" i="9" s="1"/>
  <c r="C29" i="9"/>
  <c r="C16" i="9"/>
  <c r="F11" i="9"/>
  <c r="C11" i="9" s="1"/>
  <c r="J11" i="9" s="1"/>
  <c r="C19" i="9"/>
  <c r="J7" i="9"/>
  <c r="C37" i="9"/>
  <c r="E37" i="9" s="1"/>
  <c r="J44" i="9" s="1"/>
  <c r="C17" i="9"/>
  <c r="E55" i="29"/>
  <c r="Y13" i="9"/>
  <c r="Z13" i="9" s="1"/>
  <c r="AA13" i="9" s="1"/>
  <c r="Z16" i="36"/>
  <c r="AA16" i="36" s="1"/>
  <c r="AB16" i="36" s="1"/>
  <c r="AO19" i="36" s="1"/>
  <c r="AP19" i="36" s="1"/>
  <c r="C78" i="29"/>
  <c r="D11" i="29"/>
  <c r="D8" i="14"/>
  <c r="C71" i="17"/>
  <c r="J33" i="16"/>
  <c r="Y24" i="9"/>
  <c r="Z24" i="9" s="1"/>
  <c r="AA24" i="9" s="1"/>
  <c r="C29" i="25"/>
  <c r="C13" i="34"/>
  <c r="E31" i="29"/>
  <c r="Z54" i="36"/>
  <c r="AA54" i="36" s="1"/>
  <c r="AB54" i="36" s="1"/>
  <c r="AO48" i="36" s="1"/>
  <c r="AP48" i="36" s="1"/>
  <c r="Z40" i="36"/>
  <c r="AA40" i="36" s="1"/>
  <c r="AB40" i="36" s="1"/>
  <c r="AO40" i="36" s="1"/>
  <c r="AP40" i="36" s="1"/>
  <c r="AA64" i="9"/>
  <c r="C8" i="17"/>
  <c r="C98" i="29"/>
  <c r="F19" i="20"/>
  <c r="J39" i="14"/>
  <c r="E50" i="18"/>
  <c r="E8" i="17"/>
  <c r="Y71" i="9"/>
  <c r="Z71" i="9" s="1"/>
  <c r="AA71" i="9" s="1"/>
  <c r="E8" i="18"/>
  <c r="C14" i="25"/>
  <c r="Z24" i="36"/>
  <c r="AA24" i="36" s="1"/>
  <c r="AB24" i="36" s="1"/>
  <c r="AO27" i="36" s="1"/>
  <c r="AP27" i="36" s="1"/>
  <c r="Y16" i="9"/>
  <c r="Z16" i="9" s="1"/>
  <c r="AA16" i="9" s="1"/>
  <c r="Y30" i="9"/>
  <c r="Z30" i="9" s="1"/>
  <c r="AA30" i="9" s="1"/>
  <c r="Y35" i="9"/>
  <c r="Z35" i="9" s="1"/>
  <c r="AA35" i="9" s="1"/>
  <c r="E9" i="18"/>
  <c r="C9" i="18"/>
  <c r="F24" i="20" l="1"/>
  <c r="F97" i="29"/>
  <c r="C48" i="18"/>
  <c r="E48" i="18" s="1"/>
  <c r="E25" i="18"/>
  <c r="E16" i="9"/>
  <c r="C57" i="18"/>
  <c r="L14" i="20"/>
  <c r="K14" i="20" s="1"/>
  <c r="H14" i="20"/>
  <c r="E21" i="34"/>
  <c r="I18" i="9"/>
  <c r="E18" i="9"/>
  <c r="J9" i="9" s="1"/>
  <c r="C102" i="29"/>
  <c r="F102" i="29" s="1"/>
  <c r="J43" i="9"/>
  <c r="F29" i="20"/>
  <c r="C45" i="29"/>
  <c r="C26" i="17"/>
  <c r="C37" i="17" s="1"/>
  <c r="K22" i="34"/>
  <c r="C22" i="34" s="1"/>
  <c r="E22" i="34" s="1"/>
  <c r="E26" i="18"/>
  <c r="C36" i="18"/>
  <c r="C90" i="18"/>
  <c r="C92" i="18" s="1"/>
  <c r="H17" i="25"/>
  <c r="C24" i="25"/>
  <c r="J32" i="19"/>
  <c r="J32" i="24"/>
  <c r="H17" i="20"/>
  <c r="F17" i="20"/>
  <c r="C64" i="29"/>
  <c r="E64" i="29" s="1"/>
  <c r="G35" i="29"/>
  <c r="C24" i="29"/>
  <c r="C76" i="18"/>
  <c r="J30" i="19"/>
  <c r="C23" i="20"/>
  <c r="H14" i="25"/>
  <c r="F14" i="25"/>
  <c r="C23" i="25"/>
  <c r="J30" i="24"/>
  <c r="L14" i="25"/>
  <c r="K14" i="25" s="1"/>
  <c r="C25" i="29"/>
  <c r="C34" i="29"/>
  <c r="C57" i="29"/>
  <c r="C29" i="34"/>
  <c r="E28" i="34"/>
  <c r="L13" i="34"/>
  <c r="K13" i="34" s="1"/>
  <c r="E13" i="34"/>
  <c r="F29" i="25"/>
  <c r="C45" i="25"/>
  <c r="C40" i="25"/>
  <c r="J8" i="9"/>
  <c r="E29" i="9"/>
  <c r="G29" i="9" s="1"/>
  <c r="C79" i="29"/>
  <c r="E78" i="29"/>
  <c r="C30" i="27"/>
  <c r="E29" i="27"/>
  <c r="F11" i="14"/>
  <c r="C11" i="14" s="1"/>
  <c r="C12" i="14"/>
  <c r="C17" i="14"/>
  <c r="E17" i="14" s="1"/>
  <c r="C25" i="14"/>
  <c r="C90" i="17"/>
  <c r="E26" i="17"/>
  <c r="E45" i="29"/>
  <c r="C36" i="17"/>
  <c r="C72" i="17"/>
  <c r="C48" i="17"/>
  <c r="E18" i="17"/>
  <c r="C62" i="17"/>
  <c r="E62" i="17" s="1"/>
  <c r="C57" i="17"/>
  <c r="C76" i="17" s="1"/>
  <c r="C20" i="17"/>
  <c r="C45" i="20"/>
  <c r="C25" i="9"/>
  <c r="C65" i="29"/>
  <c r="E65" i="29" s="1"/>
  <c r="E56" i="29"/>
  <c r="F13" i="27"/>
  <c r="E13" i="27"/>
  <c r="C18" i="27"/>
  <c r="F18" i="27" s="1"/>
  <c r="K19" i="18"/>
  <c r="C19" i="18" s="1"/>
  <c r="E19" i="18" s="1"/>
  <c r="E18" i="18"/>
  <c r="C32" i="9"/>
  <c r="C27" i="25" l="1"/>
  <c r="F27" i="25" s="1"/>
  <c r="C26" i="25"/>
  <c r="F24" i="25"/>
  <c r="F26" i="25"/>
  <c r="C52" i="18"/>
  <c r="H52" i="18" s="1"/>
  <c r="C23" i="34"/>
  <c r="C20" i="18"/>
  <c r="E90" i="18"/>
  <c r="F23" i="20"/>
  <c r="F26" i="20"/>
  <c r="F27" i="20"/>
  <c r="C77" i="18"/>
  <c r="E76" i="18"/>
  <c r="C25" i="34"/>
  <c r="G23" i="34"/>
  <c r="G11" i="34" s="1"/>
  <c r="E23" i="34"/>
  <c r="E57" i="29"/>
  <c r="C60" i="29"/>
  <c r="F45" i="25"/>
  <c r="E29" i="34"/>
  <c r="C40" i="34"/>
  <c r="G38" i="29"/>
  <c r="G37" i="29"/>
  <c r="C38" i="29" s="1"/>
  <c r="G39" i="29"/>
  <c r="E34" i="29"/>
  <c r="E90" i="17"/>
  <c r="C92" i="17"/>
  <c r="C77" i="17"/>
  <c r="E76" i="17"/>
  <c r="J8" i="14"/>
  <c r="E25" i="14"/>
  <c r="G25" i="14" s="1"/>
  <c r="C52" i="17"/>
  <c r="H52" i="17" s="1"/>
  <c r="E48" i="17"/>
  <c r="C26" i="9"/>
  <c r="J26" i="9" s="1"/>
  <c r="J25" i="9"/>
  <c r="F23" i="25"/>
  <c r="F45" i="20"/>
  <c r="E79" i="29"/>
  <c r="C93" i="17"/>
  <c r="E93" i="17" s="1"/>
  <c r="C22" i="17"/>
  <c r="G20" i="17"/>
  <c r="G11" i="17" s="1"/>
  <c r="E20" i="17"/>
  <c r="J11" i="14"/>
  <c r="C21" i="14"/>
  <c r="E92" i="18"/>
  <c r="G34" i="29"/>
  <c r="E25" i="29"/>
  <c r="B34" i="27"/>
  <c r="E30" i="27"/>
  <c r="E52" i="18" l="1"/>
  <c r="B84" i="18"/>
  <c r="C55" i="18"/>
  <c r="E53" i="18"/>
  <c r="B84" i="17"/>
  <c r="C22" i="18"/>
  <c r="G20" i="18"/>
  <c r="G11" i="18" s="1"/>
  <c r="E20" i="18"/>
  <c r="C93" i="18"/>
  <c r="J34" i="27"/>
  <c r="B47" i="20"/>
  <c r="D47" i="20" s="1"/>
  <c r="C64" i="18"/>
  <c r="E55" i="18"/>
  <c r="E77" i="18"/>
  <c r="J84" i="18" s="1"/>
  <c r="B36" i="27"/>
  <c r="B37" i="27"/>
  <c r="B47" i="25"/>
  <c r="D47" i="25" s="1"/>
  <c r="G22" i="17"/>
  <c r="E22" i="17"/>
  <c r="C32" i="17"/>
  <c r="E38" i="29"/>
  <c r="B48" i="29"/>
  <c r="C35" i="9"/>
  <c r="J21" i="14"/>
  <c r="C22" i="14"/>
  <c r="C34" i="9"/>
  <c r="E60" i="29"/>
  <c r="C70" i="29"/>
  <c r="E77" i="17"/>
  <c r="C43" i="14"/>
  <c r="E92" i="17"/>
  <c r="C94" i="17"/>
  <c r="E53" i="17"/>
  <c r="E52" i="17"/>
  <c r="C55" i="17"/>
  <c r="C35" i="34"/>
  <c r="G25" i="34"/>
  <c r="E25" i="34"/>
  <c r="J84" i="17" l="1"/>
  <c r="B50" i="20"/>
  <c r="B49" i="20"/>
  <c r="E94" i="17"/>
  <c r="C100" i="17" s="1"/>
  <c r="C97" i="17"/>
  <c r="E97" i="17" s="1"/>
  <c r="C99" i="17" s="1"/>
  <c r="E93" i="18"/>
  <c r="C94" i="18"/>
  <c r="E22" i="18"/>
  <c r="C32" i="18"/>
  <c r="G22" i="18"/>
  <c r="C36" i="9"/>
  <c r="B87" i="18"/>
  <c r="B86" i="18"/>
  <c r="C66" i="18"/>
  <c r="E66" i="18" s="1"/>
  <c r="E64" i="18"/>
  <c r="C32" i="14"/>
  <c r="J22" i="14"/>
  <c r="E70" i="29"/>
  <c r="C73" i="29"/>
  <c r="E32" i="17"/>
  <c r="B40" i="17"/>
  <c r="E35" i="34"/>
  <c r="B43" i="34"/>
  <c r="B50" i="29"/>
  <c r="B51" i="29"/>
  <c r="J48" i="29"/>
  <c r="E55" i="17"/>
  <c r="C64" i="17"/>
  <c r="B49" i="25"/>
  <c r="B50" i="25"/>
  <c r="E43" i="14"/>
  <c r="C44" i="14"/>
  <c r="B51" i="14" l="1"/>
  <c r="J51" i="14" s="1"/>
  <c r="E36" i="9"/>
  <c r="I36" i="9"/>
  <c r="E94" i="18"/>
  <c r="C100" i="18" s="1"/>
  <c r="C97" i="18"/>
  <c r="E97" i="18" s="1"/>
  <c r="C99" i="18" s="1"/>
  <c r="E32" i="18"/>
  <c r="B40" i="18"/>
  <c r="B42" i="17"/>
  <c r="C40" i="17"/>
  <c r="B43" i="17"/>
  <c r="E73" i="29"/>
  <c r="B82" i="29"/>
  <c r="C66" i="17"/>
  <c r="E66" i="17" s="1"/>
  <c r="E64" i="17"/>
  <c r="B45" i="34"/>
  <c r="B46" i="34"/>
  <c r="C43" i="34"/>
  <c r="B86" i="17"/>
  <c r="B87" i="17"/>
  <c r="E44" i="14"/>
  <c r="C34" i="14"/>
  <c r="E34" i="14" s="1"/>
  <c r="E32" i="14"/>
  <c r="K36" i="9" l="1"/>
  <c r="B46" i="9"/>
  <c r="B43" i="18"/>
  <c r="B42" i="18"/>
  <c r="C40" i="18"/>
  <c r="B53" i="14"/>
  <c r="B54" i="14"/>
  <c r="B84" i="29"/>
  <c r="B85" i="29"/>
  <c r="J82" i="29"/>
  <c r="J46" i="9" l="1"/>
  <c r="B49" i="9"/>
  <c r="B48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545A10D-FC29-4421-9A59-CB1D9DA79356}" keepAlive="1" interval="20" name="Zapytanie — Table 0" description="Połączenie z zapytaniem „Table 0” w skoroszycie." type="5" refreshedVersion="8" background="1" refreshOnLoad="1" saveData="1">
    <dbPr connection="Provider=Microsoft.Mashup.OleDb.1;Data Source=$Workbook$;Location=&quot;Table 0&quot;;Extended Properties=&quot;&quot;" command="SELECT * FROM [Table 0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<sst xmlns="http://schemas.openxmlformats.org/spreadsheetml/2006/main" count="1143" uniqueCount="369">
  <si>
    <t xml:space="preserve">1. Dobór zaworu bezpieczeństwa dla kotłów wodnych: </t>
  </si>
  <si>
    <t>2. Dobór zaworu bezpieczeństwa dla wym. ciepła wg WUDT+EN4126:</t>
  </si>
  <si>
    <t>3. Dobór zaworu bezpieczeństwa dla wym. ciepła wg WUDT+PN02414:</t>
  </si>
  <si>
    <t>5. Dobór zaworu bezpieczeństwa dla instalacji c.o. wpiętej</t>
  </si>
  <si>
    <t xml:space="preserve">    bezpośrednio do sieci cieplnej (bez wymiennika)</t>
  </si>
  <si>
    <t>(będzie zdublowane dla PC)</t>
  </si>
  <si>
    <t>będzie 2 typy doboru</t>
  </si>
  <si>
    <t>DOBÓR ZB DLA KOTŁÓW WODNYCH</t>
  </si>
  <si>
    <t>IMI Hydronic Engineering</t>
  </si>
  <si>
    <t>Opis:</t>
  </si>
  <si>
    <t>Opracował:</t>
  </si>
  <si>
    <t>Data opracowania:</t>
  </si>
  <si>
    <t>Tz</t>
  </si>
  <si>
    <t>ρz</t>
  </si>
  <si>
    <t>Tp</t>
  </si>
  <si>
    <t>ρp</t>
  </si>
  <si>
    <t>Woda</t>
  </si>
  <si>
    <t>Glikol etylenowy</t>
  </si>
  <si>
    <t>t °C</t>
  </si>
  <si>
    <t>0</t>
  </si>
  <si>
    <t>0 %</t>
  </si>
  <si>
    <t>15 %</t>
  </si>
  <si>
    <t>20 %</t>
  </si>
  <si>
    <t>25 %</t>
  </si>
  <si>
    <t>30 %</t>
  </si>
  <si>
    <t>35 %</t>
  </si>
  <si>
    <t>40 %</t>
  </si>
  <si>
    <t>Nadciśnienie</t>
  </si>
  <si>
    <t>p</t>
  </si>
  <si>
    <t>[barg]</t>
  </si>
  <si>
    <t>[bara]</t>
  </si>
  <si>
    <t>t</t>
  </si>
  <si>
    <t>[°C]</t>
  </si>
  <si>
    <t>h'</t>
  </si>
  <si>
    <t>[kJ/kgK]</t>
  </si>
  <si>
    <t>h''</t>
  </si>
  <si>
    <t>r</t>
  </si>
  <si>
    <t>ρ'</t>
  </si>
  <si>
    <t>[kg/m³]</t>
  </si>
  <si>
    <t>ρ''</t>
  </si>
  <si>
    <t>Ciśnienie absolutne</t>
  </si>
  <si>
    <t>Temperatura wrzenia</t>
  </si>
  <si>
    <t>Entalpia wody</t>
  </si>
  <si>
    <t>Entalpia pary nasyconej</t>
  </si>
  <si>
    <t>Entalpia parowania</t>
  </si>
  <si>
    <t>Gęstość wody</t>
  </si>
  <si>
    <t>Gęstość pary nasyconej</t>
  </si>
  <si>
    <t>DSV 15 DGF</t>
  </si>
  <si>
    <t>DSV 20 DGF</t>
  </si>
  <si>
    <t>DSV 25 DGF</t>
  </si>
  <si>
    <t>DSV 32 DGF</t>
  </si>
  <si>
    <t>DSV 40 DGF</t>
  </si>
  <si>
    <t>DSV 50 DGF</t>
  </si>
  <si>
    <t>Typ z.b.</t>
  </si>
  <si>
    <t>mm2\bar</t>
  </si>
  <si>
    <t>PSV</t>
  </si>
  <si>
    <t>Typ</t>
  </si>
  <si>
    <t>Ilość</t>
  </si>
  <si>
    <t>2 [bar]</t>
  </si>
  <si>
    <t>2,5 [bar]</t>
  </si>
  <si>
    <t>3 [bar]</t>
  </si>
  <si>
    <t>3,5 [bar]</t>
  </si>
  <si>
    <t>4 [bar]</t>
  </si>
  <si>
    <t>4,5 [bar]</t>
  </si>
  <si>
    <t>5 [bar]</t>
  </si>
  <si>
    <t>5,5 [bar]</t>
  </si>
  <si>
    <t>6 [bar]</t>
  </si>
  <si>
    <t>6,5 [bar]</t>
  </si>
  <si>
    <t>7 [bar]</t>
  </si>
  <si>
    <t>7,5 [bar]</t>
  </si>
  <si>
    <t>8 [bar]</t>
  </si>
  <si>
    <t>8,5 [bar]</t>
  </si>
  <si>
    <t>9 [bar]</t>
  </si>
  <si>
    <t>9,5 [bar]</t>
  </si>
  <si>
    <t>10 [bar]</t>
  </si>
  <si>
    <t>10,5 [bar]</t>
  </si>
  <si>
    <t>11 [bar]</t>
  </si>
  <si>
    <t>11,5 [bar]</t>
  </si>
  <si>
    <t>12 [bar]</t>
  </si>
  <si>
    <t>12,5 [bar]</t>
  </si>
  <si>
    <t>13 [bar]</t>
  </si>
  <si>
    <t>13,5 [bar]</t>
  </si>
  <si>
    <t>14 [bar]</t>
  </si>
  <si>
    <t>14,5 [bar]</t>
  </si>
  <si>
    <t>15 [bar]</t>
  </si>
  <si>
    <t>15,4 [bar]</t>
  </si>
  <si>
    <t>16 [bar]</t>
  </si>
  <si>
    <t>N - Moc</t>
  </si>
  <si>
    <t>Współczynnik wypływu dla par i gazów przy przyroście ciśnienia początku otwarcia b1=10%</t>
  </si>
  <si>
    <t>p manometryczne [bar]</t>
  </si>
  <si>
    <t>r entalpia parowania dla ciśnienia manometrycznego +10%[J/kg*K]</t>
  </si>
  <si>
    <t>K1</t>
  </si>
  <si>
    <t>K2</t>
  </si>
  <si>
    <t>gęstość wody dla ciśnienia manometrycznego + 10% kg/m3</t>
  </si>
  <si>
    <t>Współczynnik wypływu dla cieczy przy przyroście 
ciśnienia początku otwarcia b1=10%</t>
  </si>
  <si>
    <t>DSV 15 F</t>
  </si>
  <si>
    <t>DSV 20 F</t>
  </si>
  <si>
    <t>DSV 25 F</t>
  </si>
  <si>
    <t>DSV 32 F</t>
  </si>
  <si>
    <t>DSV 40 F</t>
  </si>
  <si>
    <t>DSV 50 F</t>
  </si>
  <si>
    <t>15,5 [bar]</t>
  </si>
  <si>
    <t>16,5 [bar]</t>
  </si>
  <si>
    <t>17 [bar]</t>
  </si>
  <si>
    <t>17,5 [bar]</t>
  </si>
  <si>
    <t>18 [bar]</t>
  </si>
  <si>
    <t>18,5 [bar]</t>
  </si>
  <si>
    <t>19 [bar]</t>
  </si>
  <si>
    <t>19,5 [bar]</t>
  </si>
  <si>
    <t>20 [bar]</t>
  </si>
  <si>
    <t>20,5 [bar]</t>
  </si>
  <si>
    <t>21 [bar]</t>
  </si>
  <si>
    <t>21,5 [bar]</t>
  </si>
  <si>
    <t>22 [bar]</t>
  </si>
  <si>
    <t>22,5 [bar]</t>
  </si>
  <si>
    <t>23 [bar]</t>
  </si>
  <si>
    <t>23,5 [bar]</t>
  </si>
  <si>
    <t>24 [bar]</t>
  </si>
  <si>
    <t>24,5 [bar]</t>
  </si>
  <si>
    <t>25 [bar]</t>
  </si>
  <si>
    <t>αp</t>
  </si>
  <si>
    <t>A</t>
  </si>
  <si>
    <t>αc</t>
  </si>
  <si>
    <t>ρ</t>
  </si>
  <si>
    <t>entalpia wody dla ciśnienia manometrycznego +10%h [J/kg*K]</t>
  </si>
  <si>
    <t>m</t>
  </si>
  <si>
    <t>m obl</t>
  </si>
  <si>
    <t>[kg/h]</t>
  </si>
  <si>
    <t>p1</t>
  </si>
  <si>
    <t>p2</t>
  </si>
  <si>
    <t>[bar]</t>
  </si>
  <si>
    <t>[MPa]</t>
  </si>
  <si>
    <t>X2</t>
  </si>
  <si>
    <t>Ap</t>
  </si>
  <si>
    <t>Aw</t>
  </si>
  <si>
    <t>[kW]</t>
  </si>
  <si>
    <t>[kJ/kg]</t>
  </si>
  <si>
    <r>
      <t>ciepło parowania dla powiększonego o 10% ciśnienia manometrycznego p</t>
    </r>
    <r>
      <rPr>
        <sz val="11"/>
        <color theme="1"/>
        <rFont val="Calibri"/>
        <family val="2"/>
        <charset val="238"/>
      </rPr>
      <t>₁</t>
    </r>
    <r>
      <rPr>
        <sz val="11"/>
        <color theme="1"/>
        <rFont val="Arial"/>
        <family val="2"/>
        <charset val="238"/>
      </rPr>
      <t>=</t>
    </r>
  </si>
  <si>
    <t>m ≥</t>
  </si>
  <si>
    <r>
      <t>m</t>
    </r>
    <r>
      <rPr>
        <sz val="8"/>
        <color theme="1"/>
        <rFont val="Arial"/>
        <family val="2"/>
        <charset val="238"/>
      </rPr>
      <t>obl</t>
    </r>
    <r>
      <rPr>
        <sz val="11"/>
        <color theme="1"/>
        <rFont val="Arial"/>
        <family val="2"/>
        <charset val="238"/>
      </rPr>
      <t xml:space="preserve"> ≥</t>
    </r>
  </si>
  <si>
    <t>Przyjęta do obliczeń ilość zaworów bezpieczeństwa:</t>
  </si>
  <si>
    <t>szt.</t>
  </si>
  <si>
    <t>Do obliczeń przyjęto zawór bezpieczeństwa PNEUMATEX:</t>
  </si>
  <si>
    <r>
      <t>[kg/m</t>
    </r>
    <r>
      <rPr>
        <sz val="11"/>
        <color theme="1"/>
        <rFont val="Calibri"/>
        <family val="2"/>
        <charset val="238"/>
      </rPr>
      <t>³]</t>
    </r>
  </si>
  <si>
    <r>
      <t>[mm</t>
    </r>
    <r>
      <rPr>
        <sz val="11"/>
        <color theme="1"/>
        <rFont val="Calibri"/>
        <family val="2"/>
        <charset val="238"/>
      </rPr>
      <t>²</t>
    </r>
    <r>
      <rPr>
        <sz val="11"/>
        <color theme="1"/>
        <rFont val="Arial"/>
        <family val="2"/>
        <charset val="238"/>
      </rPr>
      <t>]</t>
    </r>
  </si>
  <si>
    <t>A =</t>
  </si>
  <si>
    <t xml:space="preserve"> </t>
  </si>
  <si>
    <t>Dobrano zawór bezpieczeństwa PNEUMATEX:</t>
  </si>
  <si>
    <t>Ciśnienie nastawy zaworu bezpieczeństwa:</t>
  </si>
  <si>
    <t>Ilość dobranych zaworów bezpieczeństwa:</t>
  </si>
  <si>
    <t>Łączna powierzchnia kanałów dolotowych dobranych zaworów</t>
  </si>
  <si>
    <t>Oleksandr Tymkiv</t>
  </si>
  <si>
    <t>d</t>
  </si>
  <si>
    <t>[mm]</t>
  </si>
  <si>
    <t>m rz</t>
  </si>
  <si>
    <t>Sumaryczna przepustowość zaworów bezpieczeństwa wynosi:</t>
  </si>
  <si>
    <t xml:space="preserve">Sprawdzenie poprawności doboru wg warunku: </t>
  </si>
  <si>
    <t>m sum</t>
  </si>
  <si>
    <t>T1</t>
  </si>
  <si>
    <t>Tak/Nie</t>
  </si>
  <si>
    <t>[m²]</t>
  </si>
  <si>
    <r>
      <t>[kg/m</t>
    </r>
    <r>
      <rPr>
        <sz val="11"/>
        <color theme="1"/>
        <rFont val="Calibri"/>
        <family val="2"/>
        <charset val="238"/>
      </rPr>
      <t>³</t>
    </r>
    <r>
      <rPr>
        <sz val="11"/>
        <color theme="1"/>
        <rFont val="Arial"/>
        <family val="2"/>
        <charset val="238"/>
      </rPr>
      <t>]</t>
    </r>
  </si>
  <si>
    <t>°C</t>
  </si>
  <si>
    <t>ρ =</t>
  </si>
  <si>
    <r>
      <t>p</t>
    </r>
    <r>
      <rPr>
        <sz val="11"/>
        <color theme="1"/>
        <rFont val="Calibri"/>
        <family val="2"/>
        <charset val="238"/>
      </rPr>
      <t>₁</t>
    </r>
    <r>
      <rPr>
        <sz val="11"/>
        <color theme="1"/>
        <rFont val="Arial"/>
        <family val="2"/>
        <charset val="238"/>
      </rPr>
      <t xml:space="preserve"> =</t>
    </r>
  </si>
  <si>
    <r>
      <t>p</t>
    </r>
    <r>
      <rPr>
        <sz val="11"/>
        <color theme="1"/>
        <rFont val="Calibri"/>
        <family val="2"/>
        <charset val="238"/>
      </rPr>
      <t>₂</t>
    </r>
    <r>
      <rPr>
        <sz val="11"/>
        <color theme="1"/>
        <rFont val="Arial"/>
        <family val="2"/>
        <charset val="238"/>
      </rPr>
      <t xml:space="preserve"> =</t>
    </r>
  </si>
  <si>
    <t>V =</t>
  </si>
  <si>
    <t>[m³]</t>
  </si>
  <si>
    <t>M =</t>
  </si>
  <si>
    <t>[kg/s]</t>
  </si>
  <si>
    <t>M_obl =</t>
  </si>
  <si>
    <r>
      <t>A</t>
    </r>
    <r>
      <rPr>
        <sz val="11"/>
        <color theme="1"/>
        <rFont val="Calibri"/>
        <family val="2"/>
        <charset val="238"/>
      </rPr>
      <t>₀</t>
    </r>
    <r>
      <rPr>
        <sz val="11"/>
        <color theme="1"/>
        <rFont val="Arial"/>
        <family val="2"/>
        <charset val="238"/>
      </rPr>
      <t xml:space="preserve"> =</t>
    </r>
  </si>
  <si>
    <t>d₀ =</t>
  </si>
  <si>
    <t>Ilość zaworów bezpieczeństwa:</t>
  </si>
  <si>
    <t>Średnica kanału dolotowego:</t>
  </si>
  <si>
    <t>r =</t>
  </si>
  <si>
    <t>dla p =</t>
  </si>
  <si>
    <t>m =</t>
  </si>
  <si>
    <t>≥</t>
  </si>
  <si>
    <t>m_obl.</t>
  </si>
  <si>
    <t>d =</t>
  </si>
  <si>
    <t>Najmniejsza powierzchnia kanału dolotowego:</t>
  </si>
  <si>
    <t>A_zb =</t>
  </si>
  <si>
    <t>m_rz</t>
  </si>
  <si>
    <t>m_sum</t>
  </si>
  <si>
    <t>Qmax =</t>
  </si>
  <si>
    <t>Qobl. =</t>
  </si>
  <si>
    <t>Quzup. =</t>
  </si>
  <si>
    <t>[m³/h]</t>
  </si>
  <si>
    <t xml:space="preserve">d_kr = </t>
  </si>
  <si>
    <t>Należy zastosować kryzę dławiącą o średnicy równej lub mniejszej od:</t>
  </si>
  <si>
    <t>lub ogranicznik przepływu uzupełniającego do poziomu:</t>
  </si>
  <si>
    <t>b =</t>
  </si>
  <si>
    <t>p₂ - p₁ =</t>
  </si>
  <si>
    <t>Medium</t>
  </si>
  <si>
    <t>Stężenie</t>
  </si>
  <si>
    <r>
      <t>T</t>
    </r>
    <r>
      <rPr>
        <sz val="11"/>
        <color theme="1"/>
        <rFont val="Calibri"/>
        <family val="2"/>
        <charset val="238"/>
      </rPr>
      <t>₁</t>
    </r>
    <r>
      <rPr>
        <sz val="11"/>
        <color theme="1"/>
        <rFont val="Arial"/>
        <family val="2"/>
        <charset val="238"/>
      </rPr>
      <t xml:space="preserve"> =</t>
    </r>
  </si>
  <si>
    <t>ρ₁ =</t>
  </si>
  <si>
    <r>
      <t>T</t>
    </r>
    <r>
      <rPr>
        <sz val="11"/>
        <color theme="1"/>
        <rFont val="Calibri"/>
        <family val="2"/>
        <charset val="238"/>
      </rPr>
      <t>₂</t>
    </r>
    <r>
      <rPr>
        <sz val="11"/>
        <color theme="1"/>
        <rFont val="Arial"/>
        <family val="2"/>
        <charset val="238"/>
      </rPr>
      <t xml:space="preserve"> =</t>
    </r>
  </si>
  <si>
    <t>ρ₂ =</t>
  </si>
  <si>
    <t>Glikol propylenowy</t>
  </si>
  <si>
    <t>∆t =</t>
  </si>
  <si>
    <t>[s]</t>
  </si>
  <si>
    <r>
      <t>V</t>
    </r>
    <r>
      <rPr>
        <sz val="11"/>
        <color theme="1"/>
        <rFont val="Calibri"/>
        <family val="2"/>
        <charset val="238"/>
      </rPr>
      <t>₁</t>
    </r>
    <r>
      <rPr>
        <sz val="11"/>
        <color theme="1"/>
        <rFont val="Arial"/>
        <family val="2"/>
        <charset val="238"/>
      </rPr>
      <t xml:space="preserve"> =</t>
    </r>
  </si>
  <si>
    <r>
      <t>V</t>
    </r>
    <r>
      <rPr>
        <sz val="11"/>
        <color theme="1"/>
        <rFont val="Calibri"/>
        <family val="2"/>
        <charset val="238"/>
      </rPr>
      <t>₂</t>
    </r>
    <r>
      <rPr>
        <sz val="11"/>
        <color theme="1"/>
        <rFont val="Arial"/>
        <family val="2"/>
        <charset val="238"/>
      </rPr>
      <t xml:space="preserve"> =</t>
    </r>
  </si>
  <si>
    <t>[m³/kg]</t>
  </si>
  <si>
    <t>Ilość przyjętych do obliczeń zaworów bezpieczeństwa:</t>
  </si>
  <si>
    <t>m_obl</t>
  </si>
  <si>
    <t>m_obl.poj</t>
  </si>
  <si>
    <t>p_2</t>
  </si>
  <si>
    <t>p_1</t>
  </si>
  <si>
    <t>41 %</t>
  </si>
  <si>
    <t>42 %</t>
  </si>
  <si>
    <t>43 %</t>
  </si>
  <si>
    <t>44 %</t>
  </si>
  <si>
    <t>45 %</t>
  </si>
  <si>
    <t>46 %</t>
  </si>
  <si>
    <t>47 %</t>
  </si>
  <si>
    <t>48 %</t>
  </si>
  <si>
    <t>49 %</t>
  </si>
  <si>
    <t>50 %</t>
  </si>
  <si>
    <t>51 %</t>
  </si>
  <si>
    <t>52 %</t>
  </si>
  <si>
    <t>53 %</t>
  </si>
  <si>
    <t>54 %</t>
  </si>
  <si>
    <t>55 %</t>
  </si>
  <si>
    <t>56 %</t>
  </si>
  <si>
    <t>57 %</t>
  </si>
  <si>
    <t>1 %</t>
  </si>
  <si>
    <t>2 %</t>
  </si>
  <si>
    <t>3 %</t>
  </si>
  <si>
    <t>4 %</t>
  </si>
  <si>
    <t>5 %</t>
  </si>
  <si>
    <t>6 %</t>
  </si>
  <si>
    <t>7 %</t>
  </si>
  <si>
    <t>8 %</t>
  </si>
  <si>
    <t>9 %</t>
  </si>
  <si>
    <t>10 %</t>
  </si>
  <si>
    <t>11 %</t>
  </si>
  <si>
    <t>12 %</t>
  </si>
  <si>
    <t>13 %</t>
  </si>
  <si>
    <t>14 %</t>
  </si>
  <si>
    <t>16 %</t>
  </si>
  <si>
    <t>17 %</t>
  </si>
  <si>
    <t>18 %</t>
  </si>
  <si>
    <t>19 %</t>
  </si>
  <si>
    <t>21 %</t>
  </si>
  <si>
    <t>22 %</t>
  </si>
  <si>
    <t>23 %</t>
  </si>
  <si>
    <t>23,5 %</t>
  </si>
  <si>
    <t>24 %</t>
  </si>
  <si>
    <t>26 %</t>
  </si>
  <si>
    <t>27 %</t>
  </si>
  <si>
    <t>28 %</t>
  </si>
  <si>
    <t>29 %</t>
  </si>
  <si>
    <t>30,5 %</t>
  </si>
  <si>
    <t>31 %</t>
  </si>
  <si>
    <t>32 %</t>
  </si>
  <si>
    <t>33 %</t>
  </si>
  <si>
    <t>34 %</t>
  </si>
  <si>
    <t>36 %</t>
  </si>
  <si>
    <t>37 %</t>
  </si>
  <si>
    <t>38 %</t>
  </si>
  <si>
    <t>39 %</t>
  </si>
  <si>
    <t>45,5 %</t>
  </si>
  <si>
    <t>49,5 %</t>
  </si>
  <si>
    <t>G =</t>
  </si>
  <si>
    <t>[K]</t>
  </si>
  <si>
    <r>
      <rPr>
        <sz val="11"/>
        <color theme="1"/>
        <rFont val="Calibri"/>
        <family val="2"/>
        <charset val="238"/>
      </rPr>
      <t>α</t>
    </r>
    <r>
      <rPr>
        <sz val="11"/>
        <color theme="1"/>
        <rFont val="Arial"/>
        <family val="2"/>
        <charset val="238"/>
      </rPr>
      <t>c</t>
    </r>
  </si>
  <si>
    <t>Tmax</t>
  </si>
  <si>
    <t>∆T =</t>
  </si>
  <si>
    <t>Para przegrzana</t>
  </si>
  <si>
    <t>Para nasycona</t>
  </si>
  <si>
    <t>Brak</t>
  </si>
  <si>
    <t>nie dotyczy</t>
  </si>
  <si>
    <r>
      <t>[dm</t>
    </r>
    <r>
      <rPr>
        <sz val="11"/>
        <color theme="1"/>
        <rFont val="Calibri"/>
        <family val="2"/>
        <charset val="238"/>
      </rPr>
      <t>³</t>
    </r>
    <r>
      <rPr>
        <sz val="11"/>
        <color theme="1"/>
        <rFont val="Arial"/>
        <family val="2"/>
        <charset val="238"/>
      </rPr>
      <t>]</t>
    </r>
  </si>
  <si>
    <t>Tmin</t>
  </si>
  <si>
    <t>Tc.w.u</t>
  </si>
  <si>
    <t>Para</t>
  </si>
  <si>
    <t>F =</t>
  </si>
  <si>
    <r>
      <t>p</t>
    </r>
    <r>
      <rPr>
        <sz val="11"/>
        <color theme="1"/>
        <rFont val="Calibri"/>
        <family val="2"/>
        <charset val="238"/>
      </rPr>
      <t>₀</t>
    </r>
    <r>
      <rPr>
        <sz val="11"/>
        <color theme="1"/>
        <rFont val="Arial"/>
        <family val="2"/>
        <charset val="238"/>
      </rPr>
      <t xml:space="preserve"> =</t>
    </r>
  </si>
  <si>
    <r>
      <t>γ</t>
    </r>
    <r>
      <rPr>
        <sz val="11"/>
        <color theme="1"/>
        <rFont val="Calibri"/>
        <family val="2"/>
        <charset val="238"/>
      </rPr>
      <t>₁</t>
    </r>
    <r>
      <rPr>
        <sz val="11"/>
        <color theme="1"/>
        <rFont val="Arial"/>
        <family val="2"/>
        <charset val="238"/>
      </rPr>
      <t xml:space="preserve"> =</t>
    </r>
  </si>
  <si>
    <r>
      <rPr>
        <sz val="11"/>
        <color theme="1"/>
        <rFont val="Calibri Light"/>
        <family val="2"/>
        <charset val="238"/>
        <scheme val="major"/>
      </rPr>
      <t>ψ</t>
    </r>
    <r>
      <rPr>
        <vertAlign val="subscript"/>
        <sz val="11"/>
        <color theme="1"/>
        <rFont val="Arial"/>
        <family val="2"/>
        <charset val="238"/>
      </rPr>
      <t>max</t>
    </r>
    <r>
      <rPr>
        <sz val="11"/>
        <color theme="1"/>
        <rFont val="Arial"/>
        <family val="2"/>
        <charset val="238"/>
      </rPr>
      <t>=</t>
    </r>
  </si>
  <si>
    <r>
      <t>υ</t>
    </r>
    <r>
      <rPr>
        <sz val="11"/>
        <color theme="1"/>
        <rFont val="Calibri"/>
        <family val="2"/>
        <charset val="238"/>
      </rPr>
      <t>₁</t>
    </r>
    <r>
      <rPr>
        <sz val="11"/>
        <color theme="1"/>
        <rFont val="Arial"/>
        <family val="2"/>
        <charset val="238"/>
      </rPr>
      <t xml:space="preserve"> =</t>
    </r>
  </si>
  <si>
    <t>α =</t>
  </si>
  <si>
    <t>αc =</t>
  </si>
  <si>
    <t>γ =</t>
  </si>
  <si>
    <r>
      <t>[m</t>
    </r>
    <r>
      <rPr>
        <sz val="11"/>
        <color theme="1"/>
        <rFont val="Calibri"/>
        <family val="2"/>
        <charset val="238"/>
      </rPr>
      <t>³/kg]</t>
    </r>
  </si>
  <si>
    <r>
      <t>p</t>
    </r>
    <r>
      <rPr>
        <sz val="11"/>
        <color theme="1"/>
        <rFont val="Calibri"/>
        <family val="2"/>
        <charset val="238"/>
      </rPr>
      <t>₃</t>
    </r>
    <r>
      <rPr>
        <sz val="11"/>
        <color theme="1"/>
        <rFont val="Arial"/>
        <family val="2"/>
        <charset val="238"/>
      </rPr>
      <t xml:space="preserve"> =</t>
    </r>
  </si>
  <si>
    <t>G1</t>
  </si>
  <si>
    <t>G2</t>
  </si>
  <si>
    <t>G3</t>
  </si>
  <si>
    <r>
      <t>[kg/h</t>
    </r>
    <r>
      <rPr>
        <sz val="11"/>
        <color theme="1"/>
        <rFont val="Calibri"/>
        <family val="2"/>
        <charset val="238"/>
      </rPr>
      <t>]</t>
    </r>
  </si>
  <si>
    <t>d1</t>
  </si>
  <si>
    <t>d2</t>
  </si>
  <si>
    <t>d3</t>
  </si>
  <si>
    <r>
      <t>αc</t>
    </r>
    <r>
      <rPr>
        <sz val="11"/>
        <color theme="1"/>
        <rFont val="Calibri"/>
        <family val="2"/>
        <charset val="238"/>
      </rPr>
      <t>₁</t>
    </r>
    <r>
      <rPr>
        <sz val="11"/>
        <color theme="1"/>
        <rFont val="Arial"/>
        <family val="2"/>
        <charset val="238"/>
      </rPr>
      <t xml:space="preserve"> =</t>
    </r>
  </si>
  <si>
    <t>Do obliczeń przyjęto zawór bezpieczeństwa IMI PNEUMATEX:</t>
  </si>
  <si>
    <t>Dobrano zawór bezpieczeństwa IMI PNEUMATEX:</t>
  </si>
  <si>
    <t>DSV 15 DGHF</t>
  </si>
  <si>
    <t>DSV 20 DGHF</t>
  </si>
  <si>
    <t>DSV 25 DGHF</t>
  </si>
  <si>
    <t>DSV 32 DGHF</t>
  </si>
  <si>
    <t>https://www.boiler-planning.pl/narzdzia/woda-para-podstawowe-zasady/tablice-wody-i-pary.html</t>
  </si>
  <si>
    <t>i1</t>
  </si>
  <si>
    <t>i2</t>
  </si>
  <si>
    <t>Temperatura ts [°C]</t>
  </si>
  <si>
    <t>Ciśnienie ps [bar abs]</t>
  </si>
  <si>
    <t>Nadciśnienie pn [bar]</t>
  </si>
  <si>
    <t>Objętość właściwa pary nasyconej v” [m3/kg]</t>
  </si>
  <si>
    <t>Entalpia właściwa Wody wrzącej i’ [kJ/kg]</t>
  </si>
  <si>
    <t>Entalpia właściwa Parowania r [kJ/kg]</t>
  </si>
  <si>
    <t>Entalpia właściwa Pary nasyconej suchej i” [kJ/kg]</t>
  </si>
  <si>
    <t>d0 [mm]</t>
  </si>
  <si>
    <t>*1 Podane wartości zaczerpnięto z tablic parowych publikowanych przez firmę Spirax Sarco.</t>
  </si>
  <si>
    <t>ϰ</t>
  </si>
  <si>
    <t>Temperature t [°C]</t>
  </si>
  <si>
    <t>Temperature T [K]</t>
  </si>
  <si>
    <t>Specific Heat at constant pressure Cp [kJ/(kg K)]</t>
  </si>
  <si>
    <t>Specific Heat constant volume Cv [kJ/(kg K)]</t>
  </si>
  <si>
    <t>Isentropic exponent ϰ [-]</t>
  </si>
  <si>
    <t>Molecular weight of steam</t>
  </si>
  <si>
    <t>M</t>
  </si>
  <si>
    <t>g/mol</t>
  </si>
  <si>
    <t>Universal gas constant</t>
  </si>
  <si>
    <t>R</t>
  </si>
  <si>
    <t xml:space="preserve"> J/mol*K</t>
  </si>
  <si>
    <t>Specific gas constant</t>
  </si>
  <si>
    <t>Rs</t>
  </si>
  <si>
    <t>J/kg*K</t>
  </si>
  <si>
    <t>Pressure (bar)</t>
  </si>
  <si>
    <t>Temperature (C)</t>
  </si>
  <si>
    <t>Density (kg/m3)</t>
  </si>
  <si>
    <t>Volume (m3/kg)</t>
  </si>
  <si>
    <t>Internal Energy (kJ/kg)</t>
  </si>
  <si>
    <t>Enthalpy (kJ/kg)</t>
  </si>
  <si>
    <t>Entropy (J/g*K)</t>
  </si>
  <si>
    <t>Cv (J/g*K)</t>
  </si>
  <si>
    <t>Cp (J/g*K)</t>
  </si>
  <si>
    <t>Sound Spd, (m/s)</t>
  </si>
  <si>
    <t>Joule-Thomson (K/bar)</t>
  </si>
  <si>
    <t>Viscosity (Pa*s)</t>
  </si>
  <si>
    <t>Therm, Cond, (W/m*K)</t>
  </si>
  <si>
    <t>Phase</t>
  </si>
  <si>
    <t>vapor</t>
  </si>
  <si>
    <r>
      <rPr>
        <sz val="11"/>
        <color theme="1"/>
        <rFont val="Calibri"/>
        <family val="2"/>
        <charset val="238"/>
      </rPr>
      <t>ψ</t>
    </r>
    <r>
      <rPr>
        <sz val="11"/>
        <color theme="1"/>
        <rFont val="Arial"/>
        <family val="2"/>
        <charset val="238"/>
      </rPr>
      <t>max</t>
    </r>
  </si>
  <si>
    <t>P</t>
  </si>
  <si>
    <t>T</t>
  </si>
  <si>
    <t>P [bar]</t>
  </si>
  <si>
    <t>ϰ [-]</t>
  </si>
  <si>
    <t>T [°C]</t>
  </si>
  <si>
    <t>Cv [J/g*K]</t>
  </si>
  <si>
    <t>Cp [J/g*K]</t>
  </si>
  <si>
    <r>
      <rPr>
        <b/>
        <sz val="11"/>
        <color theme="1"/>
        <rFont val="Calibri"/>
        <family val="2"/>
        <charset val="238"/>
      </rPr>
      <t>ψ</t>
    </r>
    <r>
      <rPr>
        <b/>
        <sz val="11"/>
        <color theme="1"/>
        <rFont val="Arial"/>
        <family val="2"/>
        <charset val="238"/>
      </rPr>
      <t>max [-]</t>
    </r>
  </si>
  <si>
    <t>https://webbook.nist.gov/cgi/fluid.cgi?PLow=1&amp;PHigh=100&amp;PInc=1&amp;Digits=5&amp;ID=C7732185&amp;Action=Load&amp;Type=SatT&amp;TUnit=C&amp;PUnit=bar&amp;DUnit=kg%2Fm3&amp;HUnit=kJ%2Fkg&amp;WUnit=m%2Fs&amp;VisUnit=Pa*s&amp;STUnit=N%2Fm&amp;RefState=DEF</t>
  </si>
  <si>
    <r>
      <rPr>
        <sz val="11"/>
        <color rgb="FFFF0000"/>
        <rFont val="Calibri"/>
        <family val="2"/>
        <charset val="238"/>
      </rPr>
      <t>ψ</t>
    </r>
    <r>
      <rPr>
        <sz val="11"/>
        <color rgb="FFFF0000"/>
        <rFont val="Arial"/>
        <family val="2"/>
        <charset val="238"/>
      </rPr>
      <t>max</t>
    </r>
  </si>
  <si>
    <t>K1 stare</t>
  </si>
  <si>
    <t>K1 obl</t>
  </si>
  <si>
    <t>Delta</t>
  </si>
  <si>
    <t>Współczynnik wypływu zaworu :</t>
  </si>
  <si>
    <r>
      <t>α</t>
    </r>
    <r>
      <rPr>
        <sz val="11"/>
        <color theme="1"/>
        <rFont val="Calibri"/>
        <family val="2"/>
        <charset val="238"/>
      </rPr>
      <t>ᴄ</t>
    </r>
    <r>
      <rPr>
        <sz val="11"/>
        <color theme="1"/>
        <rFont val="Arial"/>
        <family val="2"/>
        <charset val="238"/>
      </rPr>
      <t xml:space="preserve"> =</t>
    </r>
  </si>
  <si>
    <t>αᴄ =</t>
  </si>
  <si>
    <t>Wersja bierząca</t>
  </si>
  <si>
    <t>Wersja najnowsza</t>
  </si>
  <si>
    <t>imię nazwisko</t>
  </si>
  <si>
    <t>Column3.2.1</t>
  </si>
  <si>
    <t>3.08</t>
  </si>
  <si>
    <t>e</t>
  </si>
  <si>
    <t>3.10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</si>
</sst>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164" formatCode="##,##0_ &quot;szt.&quot;"/>
    <numFmt numFmtId="165" formatCode="##,##0_ &quot;[kW]&quot;"/>
    <numFmt numFmtId="166" formatCode="##,##0_ &quot;[bar]&quot;"/>
    <numFmt numFmtId="167" formatCode="##,##0_ \°\C"/>
    <numFmt numFmtId="168" formatCode="##,##0.000000_ &quot;[m²]&quot;"/>
    <numFmt numFmtId="169" formatCode="##,##0.000_ &quot;[m³]&quot;"/>
    <numFmt numFmtId="170" formatCode="##,##0_ &quot;%&quot;"/>
    <numFmt numFmtId="171" formatCode="##,##0_ &quot;[s]&quot;"/>
    <numFmt numFmtId="172" formatCode="##,##0_ &quot;[K]&quot;"/>
    <numFmt numFmtId="173" formatCode="##,##0.0_ &quot;[dm³]&quot;"/>
    <numFmt numFmtId="174" formatCode="##,##0.0_ &quot;[mm²]&quot;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4"/>
      <color theme="1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2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8"/>
      <name val="Calibri"/>
      <family val="2"/>
      <scheme val="minor"/>
    </font>
    <font>
      <sz val="8"/>
      <color theme="1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sz val="14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sz val="8"/>
      <color rgb="FF000000"/>
      <name val="Segoe UI"/>
      <family val="2"/>
      <charset val="238"/>
    </font>
    <font>
      <i/>
      <sz val="11"/>
      <color rgb="FF000000"/>
      <name val="Arial"/>
      <family val="2"/>
      <charset val="238"/>
    </font>
    <font>
      <sz val="11"/>
      <color theme="1"/>
      <name val="Calibri"/>
      <family val="2"/>
      <scheme val="minor"/>
    </font>
    <font>
      <vertAlign val="subscript"/>
      <sz val="11"/>
      <color theme="1"/>
      <name val="Arial"/>
      <family val="2"/>
      <charset val="238"/>
    </font>
    <font>
      <sz val="11"/>
      <color theme="1"/>
      <name val="Calibri Light"/>
      <family val="2"/>
      <charset val="238"/>
      <scheme val="maj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charset val="238"/>
    </font>
    <font>
      <sz val="11"/>
      <color rgb="FFFF0000"/>
      <name val="Arial"/>
      <family val="2"/>
      <charset val="238"/>
    </font>
    <font>
      <sz val="11"/>
      <color rgb="FFFF0000"/>
      <name val="Calibri"/>
      <family val="2"/>
      <charset val="238"/>
    </font>
    <font>
      <sz val="11"/>
      <color theme="1"/>
      <name val="Aptos Narrow"/>
      <family val="2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6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67">
    <xf numFmtId="0" fontId="0" fillId="0" borderId="0" xfId="0"/>
    <xf numFmtId="0" fontId="2" fillId="0" borderId="0" xfId="0" applyFont="1"/>
    <xf numFmtId="0" fontId="2" fillId="2" borderId="0" xfId="0" applyFont="1" applyFill="1"/>
    <xf numFmtId="0" fontId="2" fillId="3" borderId="0" xfId="0" applyFont="1" applyFill="1"/>
    <xf numFmtId="22" fontId="2" fillId="0" borderId="0" xfId="0" applyNumberFormat="1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1" fillId="0" borderId="6" xfId="0" applyFont="1" applyBorder="1"/>
    <xf numFmtId="0" fontId="0" fillId="0" borderId="7" xfId="0" applyBorder="1"/>
    <xf numFmtId="0" fontId="4" fillId="0" borderId="7" xfId="0" applyFont="1" applyBorder="1"/>
    <xf numFmtId="0" fontId="0" fillId="0" borderId="8" xfId="0" applyBorder="1"/>
    <xf numFmtId="49" fontId="0" fillId="0" borderId="0" xfId="0" applyNumberFormat="1"/>
    <xf numFmtId="2" fontId="0" fillId="0" borderId="0" xfId="0" applyNumberFormat="1"/>
    <xf numFmtId="4" fontId="0" fillId="0" borderId="0" xfId="0" applyNumberFormat="1"/>
    <xf numFmtId="0" fontId="0" fillId="0" borderId="0" xfId="0" applyAlignment="1">
      <alignment wrapText="1"/>
    </xf>
    <xf numFmtId="164" fontId="7" fillId="0" borderId="0" xfId="0" applyNumberFormat="1" applyFont="1" applyAlignment="1">
      <alignment horizontal="left"/>
    </xf>
    <xf numFmtId="0" fontId="7" fillId="0" borderId="0" xfId="0" applyFont="1"/>
    <xf numFmtId="0" fontId="11" fillId="0" borderId="9" xfId="0" applyFont="1" applyBorder="1"/>
    <xf numFmtId="0" fontId="10" fillId="0" borderId="9" xfId="0" applyFont="1" applyBorder="1"/>
    <xf numFmtId="167" fontId="7" fillId="0" borderId="0" xfId="0" applyNumberFormat="1" applyFont="1" applyAlignment="1">
      <alignment horizontal="left"/>
    </xf>
    <xf numFmtId="0" fontId="2" fillId="0" borderId="9" xfId="0" applyFont="1" applyBorder="1"/>
    <xf numFmtId="0" fontId="15" fillId="0" borderId="0" xfId="0" applyFont="1"/>
    <xf numFmtId="9" fontId="2" fillId="0" borderId="0" xfId="0" applyNumberFormat="1" applyFont="1"/>
    <xf numFmtId="0" fontId="5" fillId="0" borderId="0" xfId="0" applyFont="1"/>
    <xf numFmtId="1" fontId="0" fillId="0" borderId="1" xfId="0" applyNumberFormat="1" applyBorder="1"/>
    <xf numFmtId="1" fontId="0" fillId="0" borderId="4" xfId="0" applyNumberFormat="1" applyBorder="1"/>
    <xf numFmtId="1" fontId="0" fillId="0" borderId="6" xfId="0" applyNumberFormat="1" applyBorder="1"/>
    <xf numFmtId="0" fontId="13" fillId="0" borderId="0" xfId="0" applyFont="1"/>
    <xf numFmtId="0" fontId="19" fillId="0" borderId="0" xfId="2"/>
    <xf numFmtId="0" fontId="0" fillId="3" borderId="0" xfId="0" applyFill="1"/>
    <xf numFmtId="2" fontId="7" fillId="0" borderId="0" xfId="0" applyNumberFormat="1" applyFont="1"/>
    <xf numFmtId="0" fontId="7" fillId="0" borderId="9" xfId="0" applyFont="1" applyBorder="1"/>
    <xf numFmtId="0" fontId="21" fillId="0" borderId="9" xfId="0" applyFont="1" applyBorder="1"/>
    <xf numFmtId="164" fontId="7" fillId="0" borderId="0" xfId="0" applyNumberFormat="1" applyFont="1" applyAlignment="1" applyProtection="1">
      <alignment horizontal="left"/>
      <protection locked="0"/>
    </xf>
    <xf numFmtId="167" fontId="7" fillId="0" borderId="0" xfId="0" applyNumberFormat="1" applyFont="1" applyAlignment="1" applyProtection="1">
      <alignment horizontal="left"/>
      <protection locked="0"/>
    </xf>
    <xf numFmtId="172" fontId="7" fillId="0" borderId="0" xfId="0" applyNumberFormat="1" applyFont="1" applyAlignment="1" applyProtection="1">
      <alignment horizontal="left"/>
      <protection locked="0"/>
    </xf>
    <xf numFmtId="49" fontId="1" fillId="0" borderId="11" xfId="0" applyNumberFormat="1" applyFont="1" applyBorder="1"/>
    <xf numFmtId="0" fontId="1" fillId="0" borderId="9" xfId="0" applyFont="1" applyBorder="1"/>
    <xf numFmtId="0" fontId="23" fillId="0" borderId="0" xfId="0" applyFont="1"/>
    <xf numFmtId="0" fontId="24" fillId="0" borderId="0" xfId="0" applyFont="1"/>
    <xf numFmtId="0" fontId="25" fillId="0" borderId="0" xfId="0" applyFont="1"/>
    <xf numFmtId="164" fontId="6" fillId="4" borderId="0" xfId="0" applyNumberFormat="1" applyFont="1" applyFill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locked="0"/>
    </xf>
    <xf numFmtId="166" fontId="7" fillId="0" borderId="9" xfId="0" applyNumberFormat="1" applyFont="1" applyBorder="1" applyAlignment="1" applyProtection="1">
      <alignment horizontal="left"/>
      <protection locked="0"/>
    </xf>
    <xf numFmtId="165" fontId="7" fillId="0" borderId="0" xfId="0" applyNumberFormat="1" applyFont="1" applyAlignment="1" applyProtection="1">
      <alignment horizontal="left"/>
      <protection locked="0"/>
    </xf>
    <xf numFmtId="0" fontId="7" fillId="0" borderId="9" xfId="0" applyFont="1" applyBorder="1" applyAlignment="1" applyProtection="1">
      <alignment horizontal="left"/>
      <protection locked="0"/>
    </xf>
    <xf numFmtId="168" fontId="7" fillId="0" borderId="0" xfId="0" applyNumberFormat="1" applyFont="1" applyAlignment="1" applyProtection="1">
      <alignment horizontal="left" vertical="center"/>
      <protection locked="0"/>
    </xf>
    <xf numFmtId="168" fontId="13" fillId="0" borderId="0" xfId="0" applyNumberFormat="1" applyFont="1" applyAlignment="1">
      <alignment horizontal="left" vertical="center"/>
    </xf>
    <xf numFmtId="169" fontId="7" fillId="0" borderId="9" xfId="0" applyNumberFormat="1" applyFont="1" applyBorder="1" applyAlignment="1" applyProtection="1">
      <alignment horizontal="left"/>
      <protection locked="0"/>
    </xf>
    <xf numFmtId="171" fontId="7" fillId="0" borderId="0" xfId="0" applyNumberFormat="1" applyFont="1" applyAlignment="1" applyProtection="1">
      <alignment horizontal="left"/>
      <protection locked="0"/>
    </xf>
    <xf numFmtId="167" fontId="7" fillId="0" borderId="0" xfId="0" applyNumberFormat="1" applyFont="1" applyAlignment="1" applyProtection="1">
      <alignment horizontal="left" vertical="center"/>
      <protection locked="0"/>
    </xf>
    <xf numFmtId="167" fontId="7" fillId="0" borderId="9" xfId="0" applyNumberFormat="1" applyFont="1" applyBorder="1" applyAlignment="1" applyProtection="1">
      <alignment horizontal="left"/>
      <protection locked="0"/>
    </xf>
    <xf numFmtId="170" fontId="7" fillId="0" borderId="0" xfId="1" applyNumberFormat="1" applyFont="1" applyAlignment="1" applyProtection="1">
      <alignment horizontal="left"/>
      <protection locked="0"/>
    </xf>
    <xf numFmtId="167" fontId="7" fillId="0" borderId="0" xfId="0" applyNumberFormat="1" applyFont="1" applyAlignment="1" applyProtection="1">
      <alignment horizontal="left"/>
      <protection locked="0"/>
    </xf>
    <xf numFmtId="0" fontId="7" fillId="0" borderId="9" xfId="0" applyFont="1" applyBorder="1" applyAlignment="1">
      <alignment horizontal="left"/>
    </xf>
    <xf numFmtId="174" fontId="7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173" fontId="7" fillId="0" borderId="0" xfId="0" applyNumberFormat="1" applyFont="1" applyAlignment="1">
      <alignment horizontal="left"/>
    </xf>
    <xf numFmtId="166" fontId="7" fillId="0" borderId="9" xfId="0" applyNumberFormat="1" applyFont="1" applyBorder="1" applyAlignment="1">
      <alignment horizontal="left"/>
    </xf>
    <xf numFmtId="165" fontId="7" fillId="0" borderId="0" xfId="0" applyNumberFormat="1" applyFont="1" applyAlignment="1">
      <alignment horizontal="left"/>
    </xf>
    <xf numFmtId="166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167" fontId="12" fillId="4" borderId="0" xfId="0" applyNumberFormat="1" applyFont="1" applyFill="1" applyAlignment="1">
      <alignment horizontal="center" vertical="center"/>
    </xf>
    <xf numFmtId="167" fontId="12" fillId="4" borderId="10" xfId="0" applyNumberFormat="1" applyFont="1" applyFill="1" applyBorder="1" applyAlignment="1">
      <alignment horizontal="center" vertical="center"/>
    </xf>
  </cellXfs>
  <cellStyles count="3">
    <cellStyle name="Hiperłącze" xfId="2" builtinId="8"/>
    <cellStyle name="Normalny" xfId="0" builtinId="0"/>
    <cellStyle name="Procentowy" xfId="1" builtinId="5"/>
  </cellStyles>
  <dxfs count="10">
    <dxf>
      <numFmt numFmtId="2" formatCode="0.00"/>
    </dxf>
    <dxf>
      <numFmt numFmtId="2" formatCode="0.00"/>
    </dxf>
    <dxf>
      <numFmt numFmtId="0" formatCode="General"/>
    </dxf>
    <dxf>
      <numFmt numFmtId="0" formatCode="General"/>
    </dxf>
    <dxf>
      <fill>
        <patternFill>
          <bgColor theme="5" tint="0.59996337778862885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</dxf>
    <dxf>
      <font>
        <b/>
        <i val="0"/>
      </font>
      <fill>
        <patternFill>
          <bgColor theme="5"/>
        </patternFill>
      </fill>
    </dxf>
    <dxf>
      <border>
        <left style="dashed">
          <color theme="2" tint="-0.749961851863155"/>
        </left>
        <right style="dashed">
          <color theme="2" tint="-0.749961851863155"/>
        </right>
        <top style="dashed">
          <color theme="2" tint="-0.749961851863155"/>
        </top>
        <bottom style="dashed">
          <color theme="2" tint="-0.749961851863155"/>
        </bottom>
        <vertical style="dashed">
          <color theme="2" tint="-0.749961851863155"/>
        </vertical>
        <horizontal style="dashed">
          <color theme="2" tint="-0.749961851863155"/>
        </horizontal>
      </border>
    </dxf>
  </dxfs>
  <tableStyles count="1" defaultTableStyle="TableStyleMedium2" defaultPivotStyle="PivotStyleLight16">
    <tableStyle name="IMI" pivot="0" count="6" xr9:uid="{B4EEE92A-A24B-43F4-8D37-C69CF92E111D}">
      <tableStyleElement type="wholeTable" dxfId="9"/>
      <tableStyleElement type="headerRow" dxfId="8"/>
      <tableStyleElement type="totalRow" dxfId="7"/>
      <tableStyleElement type="firstColumn" dxfId="6"/>
      <tableStyleElement type="firstRowStripe" dxfId="5"/>
      <tableStyleElement type="secondRowStripe" dxfId="4"/>
    </tableStyle>
  </tableStyles>
  <colors>
    <mruColors>
      <color rgb="FFF2ECE7"/>
      <color rgb="FFEF8106"/>
      <color rgb="FF738FB4"/>
      <color rgb="FFFCCA92"/>
      <color rgb="FF07A8F9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onnections" Target="connections.xml"/><Relationship Id="rId40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'obl_K.W.1'!$V$6:$V$105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'obl_K.W.1'!$AA$6:$AA$105</c:f>
              <c:numCache>
                <c:formatCode>General</c:formatCode>
                <c:ptCount val="100"/>
                <c:pt idx="0">
                  <c:v>0.57241015016805985</c:v>
                </c:pt>
                <c:pt idx="1">
                  <c:v>0.55866503924512867</c:v>
                </c:pt>
                <c:pt idx="2">
                  <c:v>0.54944664293087464</c:v>
                </c:pt>
                <c:pt idx="3">
                  <c:v>0.54415174321690729</c:v>
                </c:pt>
                <c:pt idx="4">
                  <c:v>0.54023772649113466</c:v>
                </c:pt>
                <c:pt idx="5">
                  <c:v>0.53719663150986885</c:v>
                </c:pt>
                <c:pt idx="6">
                  <c:v>0.53476676425703507</c:v>
                </c:pt>
                <c:pt idx="7">
                  <c:v>0.53146521805916436</c:v>
                </c:pt>
                <c:pt idx="8">
                  <c:v>0.52984139742316438</c:v>
                </c:pt>
                <c:pt idx="9">
                  <c:v>0.52848175732353575</c:v>
                </c:pt>
                <c:pt idx="10">
                  <c:v>0.52606041267266435</c:v>
                </c:pt>
                <c:pt idx="11">
                  <c:v>0.52510726092522719</c:v>
                </c:pt>
                <c:pt idx="12">
                  <c:v>0.52430982204243359</c:v>
                </c:pt>
                <c:pt idx="13">
                  <c:v>0.52363028052240501</c:v>
                </c:pt>
                <c:pt idx="14">
                  <c:v>0.52182226516764407</c:v>
                </c:pt>
                <c:pt idx="15">
                  <c:v>0.52135981330568848</c:v>
                </c:pt>
                <c:pt idx="16">
                  <c:v>0.52097431504847347</c:v>
                </c:pt>
                <c:pt idx="17">
                  <c:v>0.5194534092236367</c:v>
                </c:pt>
                <c:pt idx="18">
                  <c:v>0.51921215965456557</c:v>
                </c:pt>
                <c:pt idx="19">
                  <c:v>0.5190274189343923</c:v>
                </c:pt>
                <c:pt idx="20">
                  <c:v>0.51889294154686649</c:v>
                </c:pt>
                <c:pt idx="21">
                  <c:v>0.51762696599750002</c:v>
                </c:pt>
                <c:pt idx="22">
                  <c:v>0.5175850696211487</c:v>
                </c:pt>
                <c:pt idx="23">
                  <c:v>0.5175807254581023</c:v>
                </c:pt>
                <c:pt idx="24">
                  <c:v>0.51645500480947237</c:v>
                </c:pt>
                <c:pt idx="25">
                  <c:v>0.51651838620895918</c:v>
                </c:pt>
                <c:pt idx="26">
                  <c:v>0.51661275273918994</c:v>
                </c:pt>
                <c:pt idx="27">
                  <c:v>0.51672751416037144</c:v>
                </c:pt>
                <c:pt idx="28">
                  <c:v>0.51574453811201448</c:v>
                </c:pt>
                <c:pt idx="29">
                  <c:v>0.51591351975227828</c:v>
                </c:pt>
                <c:pt idx="30">
                  <c:v>0.51609709794539671</c:v>
                </c:pt>
                <c:pt idx="31">
                  <c:v>0.51630022836054335</c:v>
                </c:pt>
                <c:pt idx="32">
                  <c:v>0.51542277502689848</c:v>
                </c:pt>
                <c:pt idx="33">
                  <c:v>0.51566294399492274</c:v>
                </c:pt>
                <c:pt idx="34">
                  <c:v>0.51591717982707352</c:v>
                </c:pt>
                <c:pt idx="35">
                  <c:v>0.51618541293719122</c:v>
                </c:pt>
                <c:pt idx="36">
                  <c:v>0.51539399569949362</c:v>
                </c:pt>
                <c:pt idx="37">
                  <c:v>0.51568804292740789</c:v>
                </c:pt>
                <c:pt idx="38">
                  <c:v>0.51599088334703214</c:v>
                </c:pt>
                <c:pt idx="39">
                  <c:v>0.51630743372839449</c:v>
                </c:pt>
                <c:pt idx="40">
                  <c:v>0.51662780876289072</c:v>
                </c:pt>
                <c:pt idx="41">
                  <c:v>0.51592070450163419</c:v>
                </c:pt>
                <c:pt idx="42">
                  <c:v>0.51626109847576229</c:v>
                </c:pt>
                <c:pt idx="43">
                  <c:v>0.51661014365311753</c:v>
                </c:pt>
                <c:pt idx="44">
                  <c:v>0.51696296636285211</c:v>
                </c:pt>
                <c:pt idx="45">
                  <c:v>0.51732445602042676</c:v>
                </c:pt>
                <c:pt idx="46">
                  <c:v>0.51768975954847529</c:v>
                </c:pt>
                <c:pt idx="47">
                  <c:v>0.51705987800358277</c:v>
                </c:pt>
                <c:pt idx="48">
                  <c:v>0.51743976079008658</c:v>
                </c:pt>
                <c:pt idx="49">
                  <c:v>0.51782344848145045</c:v>
                </c:pt>
                <c:pt idx="50">
                  <c:v>0.51821097111256897</c:v>
                </c:pt>
                <c:pt idx="51">
                  <c:v>0.51860235887111117</c:v>
                </c:pt>
                <c:pt idx="52">
                  <c:v>0.5189928433061517</c:v>
                </c:pt>
                <c:pt idx="53">
                  <c:v>0.51939205931263832</c:v>
                </c:pt>
                <c:pt idx="54">
                  <c:v>0.51978566116126335</c:v>
                </c:pt>
                <c:pt idx="55">
                  <c:v>0.52018805474852337</c:v>
                </c:pt>
                <c:pt idx="56">
                  <c:v>0.52058970604071675</c:v>
                </c:pt>
                <c:pt idx="57">
                  <c:v>0.52005601210566865</c:v>
                </c:pt>
                <c:pt idx="58">
                  <c:v>0.52046716503320556</c:v>
                </c:pt>
                <c:pt idx="59">
                  <c:v>0.520882383159055</c:v>
                </c:pt>
                <c:pt idx="60">
                  <c:v>0.52129221637195988</c:v>
                </c:pt>
                <c:pt idx="61">
                  <c:v>0.52171093408130509</c:v>
                </c:pt>
                <c:pt idx="62">
                  <c:v>0.52212436114060101</c:v>
                </c:pt>
                <c:pt idx="63">
                  <c:v>0.52254200894803782</c:v>
                </c:pt>
                <c:pt idx="64">
                  <c:v>0.52295918796442697</c:v>
                </c:pt>
                <c:pt idx="65">
                  <c:v>0.52338065806145095</c:v>
                </c:pt>
                <c:pt idx="66">
                  <c:v>0.52379702890413959</c:v>
                </c:pt>
                <c:pt idx="67">
                  <c:v>0.52421776946548682</c:v>
                </c:pt>
                <c:pt idx="68">
                  <c:v>0.52463350716121127</c:v>
                </c:pt>
                <c:pt idx="69">
                  <c:v>0.52592469216340143</c:v>
                </c:pt>
                <c:pt idx="70">
                  <c:v>0.52633937808218734</c:v>
                </c:pt>
                <c:pt idx="71">
                  <c:v>0.52675394702183065</c:v>
                </c:pt>
                <c:pt idx="72">
                  <c:v>0.52716843906962163</c:v>
                </c:pt>
                <c:pt idx="73">
                  <c:v>0.52758289377951273</c:v>
                </c:pt>
                <c:pt idx="74">
                  <c:v>0.52799266676403567</c:v>
                </c:pt>
                <c:pt idx="75">
                  <c:v>0.52840716727649673</c:v>
                </c:pt>
                <c:pt idx="76">
                  <c:v>0.52882174595998677</c:v>
                </c:pt>
                <c:pt idx="77">
                  <c:v>0.53005790821761178</c:v>
                </c:pt>
                <c:pt idx="78">
                  <c:v>0.53046796410287633</c:v>
                </c:pt>
                <c:pt idx="79">
                  <c:v>0.53087358896896653</c:v>
                </c:pt>
                <c:pt idx="80">
                  <c:v>0.53127949724349799</c:v>
                </c:pt>
                <c:pt idx="81">
                  <c:v>0.53168572369682188</c:v>
                </c:pt>
                <c:pt idx="82">
                  <c:v>0.53289098330792373</c:v>
                </c:pt>
                <c:pt idx="83">
                  <c:v>0.53329343445918598</c:v>
                </c:pt>
                <c:pt idx="84">
                  <c:v>0.53369169151795415</c:v>
                </c:pt>
                <c:pt idx="85">
                  <c:v>0.53487189888769582</c:v>
                </c:pt>
                <c:pt idx="86">
                  <c:v>0.53526685585501932</c:v>
                </c:pt>
                <c:pt idx="87">
                  <c:v>0.53565776940540566</c:v>
                </c:pt>
                <c:pt idx="88">
                  <c:v>0.5368188393645138</c:v>
                </c:pt>
                <c:pt idx="89">
                  <c:v>0.53720689950689293</c:v>
                </c:pt>
                <c:pt idx="90">
                  <c:v>0.53759105866723622</c:v>
                </c:pt>
                <c:pt idx="91">
                  <c:v>0.53872485744428944</c:v>
                </c:pt>
                <c:pt idx="92">
                  <c:v>0.53910659265159167</c:v>
                </c:pt>
                <c:pt idx="93">
                  <c:v>0.5402265725546973</c:v>
                </c:pt>
                <c:pt idx="94">
                  <c:v>0.54060153212252748</c:v>
                </c:pt>
                <c:pt idx="95">
                  <c:v>0.54170364067976262</c:v>
                </c:pt>
                <c:pt idx="96">
                  <c:v>0.54207212330231325</c:v>
                </c:pt>
                <c:pt idx="97">
                  <c:v>0.54315694180948493</c:v>
                </c:pt>
                <c:pt idx="98">
                  <c:v>0.54352389301048609</c:v>
                </c:pt>
                <c:pt idx="99">
                  <c:v>0.54459198474238246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18-41D4-980E-AEB4C66CE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929247"/>
        <c:axId val="543672943"/>
      </c:scatterChart>
      <c:valAx>
        <c:axId val="546929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43672943"/>
        <c:crosses val="autoZero"/>
        <c:crossBetween val="midCat"/>
      </c:valAx>
      <c:valAx>
        <c:axId val="5436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469292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Woda_prametry!$D$2</c:f>
              <c:strCache>
                <c:ptCount val="1"/>
                <c:pt idx="0">
                  <c:v>K1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Woda_prametry!$B$3:$B$52</c:f>
              <c:numCache>
                <c:formatCode>General</c:formatCode>
                <c:ptCount val="50"/>
                <c:pt idx="0">
                  <c:v>0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6</c:v>
                </c:pt>
                <c:pt idx="12">
                  <c:v>6.5</c:v>
                </c:pt>
                <c:pt idx="13">
                  <c:v>7</c:v>
                </c:pt>
                <c:pt idx="14">
                  <c:v>7.5</c:v>
                </c:pt>
                <c:pt idx="15">
                  <c:v>8</c:v>
                </c:pt>
                <c:pt idx="16">
                  <c:v>8.5</c:v>
                </c:pt>
                <c:pt idx="17">
                  <c:v>9</c:v>
                </c:pt>
                <c:pt idx="18">
                  <c:v>9.5</c:v>
                </c:pt>
                <c:pt idx="19">
                  <c:v>10</c:v>
                </c:pt>
                <c:pt idx="20">
                  <c:v>10.5</c:v>
                </c:pt>
                <c:pt idx="21">
                  <c:v>11</c:v>
                </c:pt>
                <c:pt idx="22">
                  <c:v>11.5</c:v>
                </c:pt>
                <c:pt idx="23">
                  <c:v>12</c:v>
                </c:pt>
                <c:pt idx="24">
                  <c:v>12.5</c:v>
                </c:pt>
                <c:pt idx="25">
                  <c:v>13</c:v>
                </c:pt>
                <c:pt idx="26">
                  <c:v>13.5</c:v>
                </c:pt>
                <c:pt idx="27">
                  <c:v>14</c:v>
                </c:pt>
                <c:pt idx="28">
                  <c:v>14.5</c:v>
                </c:pt>
                <c:pt idx="29">
                  <c:v>15</c:v>
                </c:pt>
                <c:pt idx="30">
                  <c:v>15.5</c:v>
                </c:pt>
                <c:pt idx="31">
                  <c:v>16</c:v>
                </c:pt>
                <c:pt idx="32">
                  <c:v>17</c:v>
                </c:pt>
                <c:pt idx="33">
                  <c:v>18</c:v>
                </c:pt>
                <c:pt idx="34">
                  <c:v>19</c:v>
                </c:pt>
                <c:pt idx="35">
                  <c:v>20</c:v>
                </c:pt>
                <c:pt idx="36">
                  <c:v>21</c:v>
                </c:pt>
                <c:pt idx="37">
                  <c:v>22</c:v>
                </c:pt>
                <c:pt idx="38">
                  <c:v>23</c:v>
                </c:pt>
                <c:pt idx="39">
                  <c:v>24</c:v>
                </c:pt>
                <c:pt idx="40">
                  <c:v>25</c:v>
                </c:pt>
                <c:pt idx="41">
                  <c:v>26</c:v>
                </c:pt>
                <c:pt idx="42">
                  <c:v>27</c:v>
                </c:pt>
                <c:pt idx="43">
                  <c:v>28</c:v>
                </c:pt>
                <c:pt idx="44">
                  <c:v>29</c:v>
                </c:pt>
                <c:pt idx="45">
                  <c:v>30</c:v>
                </c:pt>
                <c:pt idx="46">
                  <c:v>31</c:v>
                </c:pt>
                <c:pt idx="47">
                  <c:v>32</c:v>
                </c:pt>
                <c:pt idx="48">
                  <c:v>33</c:v>
                </c:pt>
                <c:pt idx="49">
                  <c:v>34</c:v>
                </c:pt>
              </c:numCache>
            </c:numRef>
          </c:xVal>
          <c:yVal>
            <c:numRef>
              <c:f>Woda_prametry!$D$3:$D$52</c:f>
              <c:numCache>
                <c:formatCode>General</c:formatCode>
                <c:ptCount val="50"/>
                <c:pt idx="0">
                  <c:v>0.54459999999999997</c:v>
                </c:pt>
                <c:pt idx="1">
                  <c:v>0.54169999999999996</c:v>
                </c:pt>
                <c:pt idx="2">
                  <c:v>0.54100000000000004</c:v>
                </c:pt>
                <c:pt idx="3">
                  <c:v>0.54</c:v>
                </c:pt>
                <c:pt idx="4">
                  <c:v>0.53500000000000003</c:v>
                </c:pt>
                <c:pt idx="5">
                  <c:v>0.53200000000000003</c:v>
                </c:pt>
                <c:pt idx="6">
                  <c:v>0.53</c:v>
                </c:pt>
                <c:pt idx="7">
                  <c:v>0.52800000000000002</c:v>
                </c:pt>
                <c:pt idx="8">
                  <c:v>0.52600000000000002</c:v>
                </c:pt>
                <c:pt idx="9">
                  <c:v>0.52500000000000002</c:v>
                </c:pt>
                <c:pt idx="10">
                  <c:v>0.52400000000000002</c:v>
                </c:pt>
                <c:pt idx="11">
                  <c:v>0.52300000000000002</c:v>
                </c:pt>
                <c:pt idx="12">
                  <c:v>0.52200000000000002</c:v>
                </c:pt>
                <c:pt idx="13">
                  <c:v>0.52100000000000002</c:v>
                </c:pt>
                <c:pt idx="14">
                  <c:v>0.52</c:v>
                </c:pt>
                <c:pt idx="15">
                  <c:v>0.51900000000000002</c:v>
                </c:pt>
                <c:pt idx="16">
                  <c:v>0.51800000000000002</c:v>
                </c:pt>
                <c:pt idx="17">
                  <c:v>0.51700000000000002</c:v>
                </c:pt>
                <c:pt idx="18">
                  <c:v>0.51600000000000001</c:v>
                </c:pt>
                <c:pt idx="19">
                  <c:v>0.51500000000000001</c:v>
                </c:pt>
                <c:pt idx="20">
                  <c:v>0.51500000000000001</c:v>
                </c:pt>
                <c:pt idx="21">
                  <c:v>0.51400000000000001</c:v>
                </c:pt>
                <c:pt idx="22">
                  <c:v>0.51400000000000001</c:v>
                </c:pt>
                <c:pt idx="23">
                  <c:v>0.51300000000000001</c:v>
                </c:pt>
                <c:pt idx="24">
                  <c:v>0.51300000000000001</c:v>
                </c:pt>
                <c:pt idx="25">
                  <c:v>0.51300000000000001</c:v>
                </c:pt>
                <c:pt idx="26">
                  <c:v>0.51200000000000001</c:v>
                </c:pt>
                <c:pt idx="27">
                  <c:v>0.51200000000000001</c:v>
                </c:pt>
                <c:pt idx="28">
                  <c:v>0.51100000000000001</c:v>
                </c:pt>
                <c:pt idx="29">
                  <c:v>0.51100000000000001</c:v>
                </c:pt>
                <c:pt idx="30">
                  <c:v>0.51</c:v>
                </c:pt>
                <c:pt idx="31">
                  <c:v>0.51</c:v>
                </c:pt>
                <c:pt idx="32">
                  <c:v>0.50990000000000002</c:v>
                </c:pt>
                <c:pt idx="33">
                  <c:v>0.50980000000000003</c:v>
                </c:pt>
                <c:pt idx="34">
                  <c:v>0.50970000000000004</c:v>
                </c:pt>
                <c:pt idx="35">
                  <c:v>0.50960000000000005</c:v>
                </c:pt>
                <c:pt idx="36">
                  <c:v>0.50949999999999995</c:v>
                </c:pt>
                <c:pt idx="37">
                  <c:v>0.50949999999999995</c:v>
                </c:pt>
                <c:pt idx="38">
                  <c:v>0.50949999999999995</c:v>
                </c:pt>
                <c:pt idx="39">
                  <c:v>0.50949999999999995</c:v>
                </c:pt>
                <c:pt idx="40">
                  <c:v>0.50949999999999995</c:v>
                </c:pt>
                <c:pt idx="41">
                  <c:v>0.50949999999999995</c:v>
                </c:pt>
                <c:pt idx="42">
                  <c:v>0.50960000000000005</c:v>
                </c:pt>
                <c:pt idx="43">
                  <c:v>0.50970000000000004</c:v>
                </c:pt>
                <c:pt idx="44">
                  <c:v>0.50980000000000003</c:v>
                </c:pt>
                <c:pt idx="45">
                  <c:v>0.51</c:v>
                </c:pt>
                <c:pt idx="46">
                  <c:v>0.51100000000000001</c:v>
                </c:pt>
                <c:pt idx="47">
                  <c:v>0.51149999999999995</c:v>
                </c:pt>
                <c:pt idx="48">
                  <c:v>0.51200000000000001</c:v>
                </c:pt>
                <c:pt idx="49">
                  <c:v>0.51249999999999996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11-4845-956D-714FD94E2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303152"/>
        <c:axId val="774257920"/>
      </c:scatterChart>
      <c:valAx>
        <c:axId val="745303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74257920"/>
        <c:crosses val="autoZero"/>
        <c:crossBetween val="midCat"/>
      </c:valAx>
      <c:valAx>
        <c:axId val="77425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5303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K1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'Specific heat p'!$W$4:$W$103</c:f>
              <c:numCache>
                <c:formatCode>General</c:formatCode>
                <c:ptCount val="100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  <c:pt idx="8">
                  <c:v>5</c:v>
                </c:pt>
                <c:pt idx="9">
                  <c:v>5.5</c:v>
                </c:pt>
                <c:pt idx="10">
                  <c:v>6</c:v>
                </c:pt>
                <c:pt idx="11">
                  <c:v>6.5</c:v>
                </c:pt>
                <c:pt idx="12">
                  <c:v>7</c:v>
                </c:pt>
                <c:pt idx="13">
                  <c:v>7.5</c:v>
                </c:pt>
                <c:pt idx="14">
                  <c:v>8</c:v>
                </c:pt>
                <c:pt idx="15">
                  <c:v>8.5</c:v>
                </c:pt>
                <c:pt idx="16">
                  <c:v>9</c:v>
                </c:pt>
                <c:pt idx="17">
                  <c:v>9.5</c:v>
                </c:pt>
                <c:pt idx="18">
                  <c:v>10</c:v>
                </c:pt>
                <c:pt idx="19">
                  <c:v>10.5</c:v>
                </c:pt>
                <c:pt idx="20">
                  <c:v>11</c:v>
                </c:pt>
                <c:pt idx="21">
                  <c:v>11.5</c:v>
                </c:pt>
                <c:pt idx="22">
                  <c:v>12</c:v>
                </c:pt>
                <c:pt idx="23">
                  <c:v>12.5</c:v>
                </c:pt>
                <c:pt idx="24">
                  <c:v>13</c:v>
                </c:pt>
                <c:pt idx="25">
                  <c:v>13.5</c:v>
                </c:pt>
                <c:pt idx="26">
                  <c:v>14</c:v>
                </c:pt>
                <c:pt idx="27">
                  <c:v>14.5</c:v>
                </c:pt>
                <c:pt idx="28">
                  <c:v>15</c:v>
                </c:pt>
                <c:pt idx="29">
                  <c:v>15.5</c:v>
                </c:pt>
                <c:pt idx="30">
                  <c:v>16</c:v>
                </c:pt>
                <c:pt idx="31">
                  <c:v>16.5</c:v>
                </c:pt>
                <c:pt idx="32">
                  <c:v>17</c:v>
                </c:pt>
                <c:pt idx="33">
                  <c:v>17.5</c:v>
                </c:pt>
                <c:pt idx="34">
                  <c:v>18</c:v>
                </c:pt>
                <c:pt idx="35">
                  <c:v>18.5</c:v>
                </c:pt>
                <c:pt idx="36">
                  <c:v>19</c:v>
                </c:pt>
                <c:pt idx="37">
                  <c:v>19.5</c:v>
                </c:pt>
                <c:pt idx="38">
                  <c:v>20</c:v>
                </c:pt>
                <c:pt idx="39">
                  <c:v>20.5</c:v>
                </c:pt>
                <c:pt idx="40">
                  <c:v>21</c:v>
                </c:pt>
                <c:pt idx="41">
                  <c:v>21.5</c:v>
                </c:pt>
                <c:pt idx="42">
                  <c:v>22</c:v>
                </c:pt>
                <c:pt idx="43">
                  <c:v>22.5</c:v>
                </c:pt>
                <c:pt idx="44">
                  <c:v>23</c:v>
                </c:pt>
                <c:pt idx="45">
                  <c:v>23.5</c:v>
                </c:pt>
                <c:pt idx="46">
                  <c:v>24</c:v>
                </c:pt>
                <c:pt idx="47">
                  <c:v>24.5</c:v>
                </c:pt>
                <c:pt idx="48">
                  <c:v>25</c:v>
                </c:pt>
                <c:pt idx="49">
                  <c:v>26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30</c:v>
                </c:pt>
                <c:pt idx="54">
                  <c:v>31</c:v>
                </c:pt>
                <c:pt idx="55">
                  <c:v>32</c:v>
                </c:pt>
                <c:pt idx="56">
                  <c:v>33</c:v>
                </c:pt>
                <c:pt idx="57">
                  <c:v>34</c:v>
                </c:pt>
                <c:pt idx="58">
                  <c:v>35</c:v>
                </c:pt>
                <c:pt idx="59">
                  <c:v>36</c:v>
                </c:pt>
                <c:pt idx="60">
                  <c:v>37</c:v>
                </c:pt>
                <c:pt idx="61">
                  <c:v>38</c:v>
                </c:pt>
                <c:pt idx="62">
                  <c:v>39</c:v>
                </c:pt>
                <c:pt idx="63">
                  <c:v>40</c:v>
                </c:pt>
                <c:pt idx="64">
                  <c:v>41</c:v>
                </c:pt>
                <c:pt idx="65">
                  <c:v>42</c:v>
                </c:pt>
                <c:pt idx="66">
                  <c:v>43</c:v>
                </c:pt>
                <c:pt idx="67">
                  <c:v>44</c:v>
                </c:pt>
                <c:pt idx="68">
                  <c:v>45</c:v>
                </c:pt>
                <c:pt idx="69">
                  <c:v>46</c:v>
                </c:pt>
                <c:pt idx="70">
                  <c:v>47</c:v>
                </c:pt>
                <c:pt idx="71">
                  <c:v>48</c:v>
                </c:pt>
                <c:pt idx="72">
                  <c:v>49</c:v>
                </c:pt>
                <c:pt idx="73">
                  <c:v>50</c:v>
                </c:pt>
                <c:pt idx="74">
                  <c:v>51</c:v>
                </c:pt>
                <c:pt idx="75">
                  <c:v>52</c:v>
                </c:pt>
                <c:pt idx="76">
                  <c:v>53</c:v>
                </c:pt>
                <c:pt idx="77">
                  <c:v>54</c:v>
                </c:pt>
                <c:pt idx="78">
                  <c:v>55</c:v>
                </c:pt>
                <c:pt idx="79">
                  <c:v>56</c:v>
                </c:pt>
                <c:pt idx="80">
                  <c:v>57</c:v>
                </c:pt>
                <c:pt idx="81">
                  <c:v>58</c:v>
                </c:pt>
                <c:pt idx="82">
                  <c:v>59</c:v>
                </c:pt>
                <c:pt idx="83">
                  <c:v>60</c:v>
                </c:pt>
                <c:pt idx="84">
                  <c:v>61</c:v>
                </c:pt>
                <c:pt idx="85">
                  <c:v>62</c:v>
                </c:pt>
                <c:pt idx="86">
                  <c:v>63</c:v>
                </c:pt>
                <c:pt idx="87">
                  <c:v>64</c:v>
                </c:pt>
                <c:pt idx="88">
                  <c:v>65</c:v>
                </c:pt>
                <c:pt idx="89">
                  <c:v>66</c:v>
                </c:pt>
                <c:pt idx="90">
                  <c:v>67</c:v>
                </c:pt>
                <c:pt idx="91">
                  <c:v>68</c:v>
                </c:pt>
                <c:pt idx="92">
                  <c:v>69</c:v>
                </c:pt>
                <c:pt idx="93">
                  <c:v>70</c:v>
                </c:pt>
                <c:pt idx="94">
                  <c:v>71</c:v>
                </c:pt>
                <c:pt idx="95">
                  <c:v>72</c:v>
                </c:pt>
                <c:pt idx="96">
                  <c:v>73</c:v>
                </c:pt>
                <c:pt idx="97">
                  <c:v>74</c:v>
                </c:pt>
                <c:pt idx="98">
                  <c:v>75</c:v>
                </c:pt>
                <c:pt idx="99">
                  <c:v>76</c:v>
                </c:pt>
              </c:numCache>
            </c:numRef>
          </c:xVal>
          <c:yVal>
            <c:numRef>
              <c:f>'Specific heat p'!$AB$4:$AB$103</c:f>
              <c:numCache>
                <c:formatCode>General</c:formatCode>
                <c:ptCount val="100"/>
                <c:pt idx="0">
                  <c:v>0.55866503924512867</c:v>
                </c:pt>
                <c:pt idx="1">
                  <c:v>0.55362131542839343</c:v>
                </c:pt>
                <c:pt idx="2">
                  <c:v>0.54944664293087464</c:v>
                </c:pt>
                <c:pt idx="3">
                  <c:v>0.54727947519478815</c:v>
                </c:pt>
                <c:pt idx="4">
                  <c:v>0.54415174321690729</c:v>
                </c:pt>
                <c:pt idx="5">
                  <c:v>0.5427531082984699</c:v>
                </c:pt>
                <c:pt idx="6">
                  <c:v>0.54023772649113466</c:v>
                </c:pt>
                <c:pt idx="7">
                  <c:v>0.53794516122110903</c:v>
                </c:pt>
                <c:pt idx="8">
                  <c:v>0.53719663150986885</c:v>
                </c:pt>
                <c:pt idx="9">
                  <c:v>0.53524865846782443</c:v>
                </c:pt>
                <c:pt idx="10">
                  <c:v>0.53476676425703507</c:v>
                </c:pt>
                <c:pt idx="11">
                  <c:v>0.53306600240753566</c:v>
                </c:pt>
                <c:pt idx="12">
                  <c:v>0.53146521805916436</c:v>
                </c:pt>
                <c:pt idx="13">
                  <c:v>0.53127070291600931</c:v>
                </c:pt>
                <c:pt idx="14">
                  <c:v>0.52984139742316438</c:v>
                </c:pt>
                <c:pt idx="15">
                  <c:v>0.52848217119637075</c:v>
                </c:pt>
                <c:pt idx="16">
                  <c:v>0.52848175732353575</c:v>
                </c:pt>
                <c:pt idx="17">
                  <c:v>0.52724374632636251</c:v>
                </c:pt>
                <c:pt idx="18">
                  <c:v>0.52606041267266435</c:v>
                </c:pt>
                <c:pt idx="19">
                  <c:v>0.52620392487892309</c:v>
                </c:pt>
                <c:pt idx="20">
                  <c:v>0.52510726092522719</c:v>
                </c:pt>
                <c:pt idx="21">
                  <c:v>0.52405703967522599</c:v>
                </c:pt>
                <c:pt idx="22">
                  <c:v>0.52430982204243359</c:v>
                </c:pt>
                <c:pt idx="23">
                  <c:v>0.5233254658693226</c:v>
                </c:pt>
                <c:pt idx="24">
                  <c:v>0.52363028052240501</c:v>
                </c:pt>
                <c:pt idx="25">
                  <c:v>0.52271002059878136</c:v>
                </c:pt>
                <c:pt idx="26">
                  <c:v>0.52182226516764407</c:v>
                </c:pt>
                <c:pt idx="27">
                  <c:v>0.52219684426017721</c:v>
                </c:pt>
                <c:pt idx="28">
                  <c:v>0.52135981330568848</c:v>
                </c:pt>
                <c:pt idx="29">
                  <c:v>0.5205431970815082</c:v>
                </c:pt>
                <c:pt idx="30">
                  <c:v>0.52097431504847347</c:v>
                </c:pt>
                <c:pt idx="31">
                  <c:v>0.52020133146891201</c:v>
                </c:pt>
                <c:pt idx="32">
                  <c:v>0.5194534092236367</c:v>
                </c:pt>
                <c:pt idx="33">
                  <c:v>0.51992857102372825</c:v>
                </c:pt>
                <c:pt idx="34">
                  <c:v>0.51921215965456557</c:v>
                </c:pt>
                <c:pt idx="35">
                  <c:v>0.5185147622146794</c:v>
                </c:pt>
                <c:pt idx="36">
                  <c:v>0.5190274189343923</c:v>
                </c:pt>
                <c:pt idx="37">
                  <c:v>0.51836058657501816</c:v>
                </c:pt>
                <c:pt idx="38">
                  <c:v>0.51889294154686649</c:v>
                </c:pt>
                <c:pt idx="39">
                  <c:v>0.51825614564941413</c:v>
                </c:pt>
                <c:pt idx="40">
                  <c:v>0.51762696599750002</c:v>
                </c:pt>
                <c:pt idx="41">
                  <c:v>0.51819015863076967</c:v>
                </c:pt>
                <c:pt idx="42">
                  <c:v>0.5175850696211487</c:v>
                </c:pt>
                <c:pt idx="43">
                  <c:v>0.51699779835718673</c:v>
                </c:pt>
                <c:pt idx="44">
                  <c:v>0.5175807254581023</c:v>
                </c:pt>
                <c:pt idx="45">
                  <c:v>0.51701173440774606</c:v>
                </c:pt>
                <c:pt idx="46">
                  <c:v>0.51645500480947237</c:v>
                </c:pt>
                <c:pt idx="47">
                  <c:v>0.51706245809306894</c:v>
                </c:pt>
                <c:pt idx="48">
                  <c:v>0.51651838620895918</c:v>
                </c:pt>
                <c:pt idx="49">
                  <c:v>0.51661275273918994</c:v>
                </c:pt>
                <c:pt idx="50">
                  <c:v>0.51672751416037144</c:v>
                </c:pt>
                <c:pt idx="51">
                  <c:v>0.51574453811201448</c:v>
                </c:pt>
                <c:pt idx="52">
                  <c:v>0.51591351975227828</c:v>
                </c:pt>
                <c:pt idx="53">
                  <c:v>0.51609709794539671</c:v>
                </c:pt>
                <c:pt idx="54">
                  <c:v>0.51630022836054335</c:v>
                </c:pt>
                <c:pt idx="55">
                  <c:v>0.51542277502689848</c:v>
                </c:pt>
                <c:pt idx="56">
                  <c:v>0.51566294399492274</c:v>
                </c:pt>
                <c:pt idx="57">
                  <c:v>0.51591717982707352</c:v>
                </c:pt>
                <c:pt idx="58">
                  <c:v>0.51618541293719122</c:v>
                </c:pt>
                <c:pt idx="59">
                  <c:v>0.51539399569949362</c:v>
                </c:pt>
                <c:pt idx="60">
                  <c:v>0.51568804292740789</c:v>
                </c:pt>
                <c:pt idx="61">
                  <c:v>0.51599088334703214</c:v>
                </c:pt>
                <c:pt idx="62">
                  <c:v>0.51630743372839449</c:v>
                </c:pt>
                <c:pt idx="63">
                  <c:v>0.51662780876289072</c:v>
                </c:pt>
                <c:pt idx="64">
                  <c:v>0.51592070450163419</c:v>
                </c:pt>
                <c:pt idx="65">
                  <c:v>0.51626109847576229</c:v>
                </c:pt>
                <c:pt idx="66">
                  <c:v>0.51661014365311753</c:v>
                </c:pt>
                <c:pt idx="67">
                  <c:v>0.51696296636285211</c:v>
                </c:pt>
                <c:pt idx="68">
                  <c:v>0.51732445602042676</c:v>
                </c:pt>
                <c:pt idx="69">
                  <c:v>0.51768975954847529</c:v>
                </c:pt>
                <c:pt idx="70">
                  <c:v>0.51705987800358277</c:v>
                </c:pt>
                <c:pt idx="71">
                  <c:v>0.51743976079008658</c:v>
                </c:pt>
                <c:pt idx="72">
                  <c:v>0.51782344848145045</c:v>
                </c:pt>
                <c:pt idx="73">
                  <c:v>0.51821097111256897</c:v>
                </c:pt>
                <c:pt idx="74">
                  <c:v>0.51860235887111117</c:v>
                </c:pt>
                <c:pt idx="75">
                  <c:v>0.5189928433061517</c:v>
                </c:pt>
                <c:pt idx="76">
                  <c:v>0.51939205931263832</c:v>
                </c:pt>
                <c:pt idx="77">
                  <c:v>0.51978566116126335</c:v>
                </c:pt>
                <c:pt idx="78">
                  <c:v>0.52018805474852337</c:v>
                </c:pt>
                <c:pt idx="79">
                  <c:v>0.52058970604071675</c:v>
                </c:pt>
                <c:pt idx="80">
                  <c:v>0.52005601210566865</c:v>
                </c:pt>
                <c:pt idx="81">
                  <c:v>0.52046716503320556</c:v>
                </c:pt>
                <c:pt idx="82">
                  <c:v>0.520882383159055</c:v>
                </c:pt>
                <c:pt idx="83">
                  <c:v>0.52129221637195988</c:v>
                </c:pt>
                <c:pt idx="84">
                  <c:v>0.52171093408130509</c:v>
                </c:pt>
                <c:pt idx="85">
                  <c:v>0.52212436114060101</c:v>
                </c:pt>
                <c:pt idx="86">
                  <c:v>0.52254200894803782</c:v>
                </c:pt>
                <c:pt idx="87">
                  <c:v>0.52295918796442697</c:v>
                </c:pt>
                <c:pt idx="88">
                  <c:v>0.52338065806145095</c:v>
                </c:pt>
                <c:pt idx="89">
                  <c:v>0.52379702890413959</c:v>
                </c:pt>
                <c:pt idx="90">
                  <c:v>0.52421776946548682</c:v>
                </c:pt>
                <c:pt idx="91">
                  <c:v>0.52463350716121127</c:v>
                </c:pt>
                <c:pt idx="92">
                  <c:v>0.52592469216340143</c:v>
                </c:pt>
                <c:pt idx="93">
                  <c:v>0.52633937808218734</c:v>
                </c:pt>
                <c:pt idx="94">
                  <c:v>0.52675394702183065</c:v>
                </c:pt>
                <c:pt idx="95">
                  <c:v>0.52716843906962163</c:v>
                </c:pt>
                <c:pt idx="96">
                  <c:v>0.52758289377951273</c:v>
                </c:pt>
                <c:pt idx="97">
                  <c:v>0.52799266676403567</c:v>
                </c:pt>
                <c:pt idx="98">
                  <c:v>0.52840716727649673</c:v>
                </c:pt>
                <c:pt idx="99">
                  <c:v>0.52882174595998677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4C-41A5-BD3D-935856D5E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308143"/>
        <c:axId val="542549679"/>
      </c:scatterChart>
      <c:valAx>
        <c:axId val="16533081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42549679"/>
        <c:crosses val="autoZero"/>
        <c:crossBetween val="midCat"/>
      </c:valAx>
      <c:valAx>
        <c:axId val="542549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53308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3"/>
          <c:order val="3"/>
          <c:tx>
            <c:strRef>
              <c:f>Glikol!$J$17</c:f>
              <c:strCache>
                <c:ptCount val="1"/>
                <c:pt idx="0">
                  <c:v>3 %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Glikol!$F$18:$F$186</c:f>
              <c:numCache>
                <c:formatCode>General</c:formatCode>
                <c:ptCount val="169"/>
                <c:pt idx="0">
                  <c:v>-45</c:v>
                </c:pt>
                <c:pt idx="1">
                  <c:v>-44</c:v>
                </c:pt>
                <c:pt idx="2">
                  <c:v>-43</c:v>
                </c:pt>
                <c:pt idx="3">
                  <c:v>-42</c:v>
                </c:pt>
                <c:pt idx="4">
                  <c:v>-41</c:v>
                </c:pt>
                <c:pt idx="5">
                  <c:v>-40</c:v>
                </c:pt>
                <c:pt idx="6">
                  <c:v>-39</c:v>
                </c:pt>
                <c:pt idx="7">
                  <c:v>-38</c:v>
                </c:pt>
                <c:pt idx="8">
                  <c:v>-37</c:v>
                </c:pt>
                <c:pt idx="9">
                  <c:v>-36</c:v>
                </c:pt>
                <c:pt idx="10">
                  <c:v>-35</c:v>
                </c:pt>
                <c:pt idx="11">
                  <c:v>-34</c:v>
                </c:pt>
                <c:pt idx="12">
                  <c:v>-33</c:v>
                </c:pt>
                <c:pt idx="13">
                  <c:v>-32</c:v>
                </c:pt>
                <c:pt idx="14">
                  <c:v>-31</c:v>
                </c:pt>
                <c:pt idx="15">
                  <c:v>-30</c:v>
                </c:pt>
                <c:pt idx="16">
                  <c:v>-29</c:v>
                </c:pt>
                <c:pt idx="17">
                  <c:v>-28</c:v>
                </c:pt>
                <c:pt idx="18">
                  <c:v>-27</c:v>
                </c:pt>
                <c:pt idx="19">
                  <c:v>-26</c:v>
                </c:pt>
                <c:pt idx="20">
                  <c:v>-25</c:v>
                </c:pt>
                <c:pt idx="21">
                  <c:v>-24</c:v>
                </c:pt>
                <c:pt idx="22">
                  <c:v>-23</c:v>
                </c:pt>
                <c:pt idx="23">
                  <c:v>-22</c:v>
                </c:pt>
                <c:pt idx="24">
                  <c:v>-21</c:v>
                </c:pt>
                <c:pt idx="25">
                  <c:v>-20</c:v>
                </c:pt>
                <c:pt idx="26">
                  <c:v>-19</c:v>
                </c:pt>
                <c:pt idx="27">
                  <c:v>-18</c:v>
                </c:pt>
                <c:pt idx="28">
                  <c:v>-17</c:v>
                </c:pt>
                <c:pt idx="29">
                  <c:v>-16</c:v>
                </c:pt>
                <c:pt idx="30">
                  <c:v>-15</c:v>
                </c:pt>
                <c:pt idx="31">
                  <c:v>-14</c:v>
                </c:pt>
                <c:pt idx="32">
                  <c:v>-13</c:v>
                </c:pt>
                <c:pt idx="33">
                  <c:v>-12</c:v>
                </c:pt>
                <c:pt idx="34">
                  <c:v>-11</c:v>
                </c:pt>
                <c:pt idx="35">
                  <c:v>-10</c:v>
                </c:pt>
                <c:pt idx="36">
                  <c:v>-9</c:v>
                </c:pt>
                <c:pt idx="37">
                  <c:v>-8</c:v>
                </c:pt>
                <c:pt idx="38">
                  <c:v>-7</c:v>
                </c:pt>
                <c:pt idx="39">
                  <c:v>-6</c:v>
                </c:pt>
                <c:pt idx="40">
                  <c:v>-5</c:v>
                </c:pt>
                <c:pt idx="41">
                  <c:v>-4</c:v>
                </c:pt>
                <c:pt idx="42">
                  <c:v>-3</c:v>
                </c:pt>
                <c:pt idx="43">
                  <c:v>-2</c:v>
                </c:pt>
                <c:pt idx="44">
                  <c:v>-1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4</c:v>
                </c:pt>
                <c:pt idx="50">
                  <c:v>5</c:v>
                </c:pt>
                <c:pt idx="51">
                  <c:v>6</c:v>
                </c:pt>
                <c:pt idx="52">
                  <c:v>7</c:v>
                </c:pt>
                <c:pt idx="53">
                  <c:v>8</c:v>
                </c:pt>
                <c:pt idx="54">
                  <c:v>9</c:v>
                </c:pt>
                <c:pt idx="55">
                  <c:v>10</c:v>
                </c:pt>
                <c:pt idx="56">
                  <c:v>11</c:v>
                </c:pt>
                <c:pt idx="57">
                  <c:v>12</c:v>
                </c:pt>
                <c:pt idx="58">
                  <c:v>13</c:v>
                </c:pt>
                <c:pt idx="59">
                  <c:v>14</c:v>
                </c:pt>
                <c:pt idx="60">
                  <c:v>15</c:v>
                </c:pt>
                <c:pt idx="61">
                  <c:v>16</c:v>
                </c:pt>
                <c:pt idx="62">
                  <c:v>17</c:v>
                </c:pt>
                <c:pt idx="63">
                  <c:v>18</c:v>
                </c:pt>
                <c:pt idx="64">
                  <c:v>19</c:v>
                </c:pt>
                <c:pt idx="65">
                  <c:v>20</c:v>
                </c:pt>
                <c:pt idx="66">
                  <c:v>21</c:v>
                </c:pt>
                <c:pt idx="67">
                  <c:v>22</c:v>
                </c:pt>
                <c:pt idx="68">
                  <c:v>23</c:v>
                </c:pt>
                <c:pt idx="69">
                  <c:v>24</c:v>
                </c:pt>
                <c:pt idx="70">
                  <c:v>25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29</c:v>
                </c:pt>
                <c:pt idx="75">
                  <c:v>30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34</c:v>
                </c:pt>
                <c:pt idx="80">
                  <c:v>35</c:v>
                </c:pt>
                <c:pt idx="81">
                  <c:v>36</c:v>
                </c:pt>
                <c:pt idx="82">
                  <c:v>37</c:v>
                </c:pt>
                <c:pt idx="83">
                  <c:v>38</c:v>
                </c:pt>
                <c:pt idx="84">
                  <c:v>39</c:v>
                </c:pt>
                <c:pt idx="85">
                  <c:v>40</c:v>
                </c:pt>
                <c:pt idx="86">
                  <c:v>41</c:v>
                </c:pt>
                <c:pt idx="87">
                  <c:v>42</c:v>
                </c:pt>
                <c:pt idx="88">
                  <c:v>43</c:v>
                </c:pt>
                <c:pt idx="89">
                  <c:v>44</c:v>
                </c:pt>
                <c:pt idx="90">
                  <c:v>45</c:v>
                </c:pt>
                <c:pt idx="91">
                  <c:v>46</c:v>
                </c:pt>
                <c:pt idx="92">
                  <c:v>47</c:v>
                </c:pt>
                <c:pt idx="93">
                  <c:v>48</c:v>
                </c:pt>
                <c:pt idx="94">
                  <c:v>49</c:v>
                </c:pt>
                <c:pt idx="95">
                  <c:v>50</c:v>
                </c:pt>
                <c:pt idx="96">
                  <c:v>51</c:v>
                </c:pt>
                <c:pt idx="97">
                  <c:v>52</c:v>
                </c:pt>
                <c:pt idx="98">
                  <c:v>53</c:v>
                </c:pt>
                <c:pt idx="99">
                  <c:v>54</c:v>
                </c:pt>
                <c:pt idx="100">
                  <c:v>55</c:v>
                </c:pt>
                <c:pt idx="101">
                  <c:v>56</c:v>
                </c:pt>
                <c:pt idx="102">
                  <c:v>57</c:v>
                </c:pt>
                <c:pt idx="103">
                  <c:v>58</c:v>
                </c:pt>
                <c:pt idx="104">
                  <c:v>59</c:v>
                </c:pt>
                <c:pt idx="105">
                  <c:v>60</c:v>
                </c:pt>
                <c:pt idx="106">
                  <c:v>61</c:v>
                </c:pt>
                <c:pt idx="107">
                  <c:v>62</c:v>
                </c:pt>
                <c:pt idx="108">
                  <c:v>63</c:v>
                </c:pt>
                <c:pt idx="109">
                  <c:v>64</c:v>
                </c:pt>
                <c:pt idx="110">
                  <c:v>65</c:v>
                </c:pt>
                <c:pt idx="111">
                  <c:v>66</c:v>
                </c:pt>
                <c:pt idx="112">
                  <c:v>67</c:v>
                </c:pt>
                <c:pt idx="113">
                  <c:v>68</c:v>
                </c:pt>
                <c:pt idx="114">
                  <c:v>69</c:v>
                </c:pt>
                <c:pt idx="115">
                  <c:v>70</c:v>
                </c:pt>
                <c:pt idx="116">
                  <c:v>71</c:v>
                </c:pt>
                <c:pt idx="117">
                  <c:v>72</c:v>
                </c:pt>
                <c:pt idx="118">
                  <c:v>73</c:v>
                </c:pt>
                <c:pt idx="119">
                  <c:v>74</c:v>
                </c:pt>
                <c:pt idx="120">
                  <c:v>75</c:v>
                </c:pt>
                <c:pt idx="121">
                  <c:v>76</c:v>
                </c:pt>
                <c:pt idx="122">
                  <c:v>77</c:v>
                </c:pt>
                <c:pt idx="123">
                  <c:v>78</c:v>
                </c:pt>
                <c:pt idx="124">
                  <c:v>79</c:v>
                </c:pt>
                <c:pt idx="125">
                  <c:v>80</c:v>
                </c:pt>
                <c:pt idx="126">
                  <c:v>81</c:v>
                </c:pt>
                <c:pt idx="127">
                  <c:v>82</c:v>
                </c:pt>
                <c:pt idx="128">
                  <c:v>83</c:v>
                </c:pt>
                <c:pt idx="129">
                  <c:v>84</c:v>
                </c:pt>
                <c:pt idx="130">
                  <c:v>85</c:v>
                </c:pt>
                <c:pt idx="131">
                  <c:v>86</c:v>
                </c:pt>
                <c:pt idx="132">
                  <c:v>87</c:v>
                </c:pt>
                <c:pt idx="133">
                  <c:v>88</c:v>
                </c:pt>
                <c:pt idx="134">
                  <c:v>89</c:v>
                </c:pt>
                <c:pt idx="135">
                  <c:v>90</c:v>
                </c:pt>
                <c:pt idx="136">
                  <c:v>91</c:v>
                </c:pt>
                <c:pt idx="137">
                  <c:v>92</c:v>
                </c:pt>
                <c:pt idx="138">
                  <c:v>93</c:v>
                </c:pt>
                <c:pt idx="139">
                  <c:v>94</c:v>
                </c:pt>
                <c:pt idx="140">
                  <c:v>95</c:v>
                </c:pt>
                <c:pt idx="141">
                  <c:v>96</c:v>
                </c:pt>
                <c:pt idx="142">
                  <c:v>97</c:v>
                </c:pt>
                <c:pt idx="143">
                  <c:v>98</c:v>
                </c:pt>
                <c:pt idx="144">
                  <c:v>99</c:v>
                </c:pt>
                <c:pt idx="145">
                  <c:v>100</c:v>
                </c:pt>
                <c:pt idx="146">
                  <c:v>101</c:v>
                </c:pt>
                <c:pt idx="147">
                  <c:v>102</c:v>
                </c:pt>
                <c:pt idx="148">
                  <c:v>103</c:v>
                </c:pt>
                <c:pt idx="149">
                  <c:v>104</c:v>
                </c:pt>
                <c:pt idx="150">
                  <c:v>105</c:v>
                </c:pt>
                <c:pt idx="151">
                  <c:v>106</c:v>
                </c:pt>
                <c:pt idx="152">
                  <c:v>107</c:v>
                </c:pt>
                <c:pt idx="153">
                  <c:v>108</c:v>
                </c:pt>
                <c:pt idx="154">
                  <c:v>109</c:v>
                </c:pt>
                <c:pt idx="155">
                  <c:v>110</c:v>
                </c:pt>
                <c:pt idx="156">
                  <c:v>111</c:v>
                </c:pt>
                <c:pt idx="157">
                  <c:v>112</c:v>
                </c:pt>
                <c:pt idx="158">
                  <c:v>113</c:v>
                </c:pt>
                <c:pt idx="159">
                  <c:v>114</c:v>
                </c:pt>
                <c:pt idx="160">
                  <c:v>115</c:v>
                </c:pt>
                <c:pt idx="161">
                  <c:v>116</c:v>
                </c:pt>
                <c:pt idx="162">
                  <c:v>117</c:v>
                </c:pt>
                <c:pt idx="163">
                  <c:v>118</c:v>
                </c:pt>
                <c:pt idx="164">
                  <c:v>119</c:v>
                </c:pt>
                <c:pt idx="165">
                  <c:v>120</c:v>
                </c:pt>
                <c:pt idx="166">
                  <c:v>130</c:v>
                </c:pt>
                <c:pt idx="167">
                  <c:v>140</c:v>
                </c:pt>
                <c:pt idx="168">
                  <c:v>150</c:v>
                </c:pt>
              </c:numCache>
            </c:numRef>
          </c:xVal>
          <c:yVal>
            <c:numRef>
              <c:f>Glikol!$J$18:$J$186</c:f>
              <c:numCache>
                <c:formatCode>General</c:formatCode>
                <c:ptCount val="169"/>
                <c:pt idx="45">
                  <c:v>1005.1262857142857</c:v>
                </c:pt>
                <c:pt idx="46">
                  <c:v>1005.0603571428571</c:v>
                </c:pt>
                <c:pt idx="47">
                  <c:v>1004.9944285714286</c:v>
                </c:pt>
                <c:pt idx="48">
                  <c:v>1004.9285</c:v>
                </c:pt>
                <c:pt idx="49">
                  <c:v>1004.8625714285714</c:v>
                </c:pt>
                <c:pt idx="50">
                  <c:v>1004.7966428571428</c:v>
                </c:pt>
                <c:pt idx="51">
                  <c:v>1004.7307142857143</c:v>
                </c:pt>
                <c:pt idx="52">
                  <c:v>1004.6647857142857</c:v>
                </c:pt>
                <c:pt idx="53">
                  <c:v>1004.5988571428571</c:v>
                </c:pt>
                <c:pt idx="54">
                  <c:v>1004.5329285714286</c:v>
                </c:pt>
                <c:pt idx="55">
                  <c:v>1004.4670000000001</c:v>
                </c:pt>
                <c:pt idx="56">
                  <c:v>1004.2788571428572</c:v>
                </c:pt>
                <c:pt idx="57">
                  <c:v>1004.0907142857144</c:v>
                </c:pt>
                <c:pt idx="58">
                  <c:v>1003.9025714285714</c:v>
                </c:pt>
                <c:pt idx="59">
                  <c:v>1003.7144285714286</c:v>
                </c:pt>
                <c:pt idx="60">
                  <c:v>1003.5262857142858</c:v>
                </c:pt>
                <c:pt idx="61">
                  <c:v>1003.3381428571429</c:v>
                </c:pt>
                <c:pt idx="62">
                  <c:v>1003.1500000000001</c:v>
                </c:pt>
                <c:pt idx="63">
                  <c:v>1002.9618571428572</c:v>
                </c:pt>
                <c:pt idx="64">
                  <c:v>1002.7737142857143</c:v>
                </c:pt>
                <c:pt idx="65">
                  <c:v>1002.5855714285715</c:v>
                </c:pt>
                <c:pt idx="66">
                  <c:v>1002.3069214285715</c:v>
                </c:pt>
                <c:pt idx="67">
                  <c:v>1002.0282714285714</c:v>
                </c:pt>
                <c:pt idx="68">
                  <c:v>1001.7496214285715</c:v>
                </c:pt>
                <c:pt idx="69">
                  <c:v>1001.4709714285715</c:v>
                </c:pt>
                <c:pt idx="70">
                  <c:v>1001.1923214285714</c:v>
                </c:pt>
                <c:pt idx="71">
                  <c:v>1000.9136714285714</c:v>
                </c:pt>
                <c:pt idx="72">
                  <c:v>1000.6350214285715</c:v>
                </c:pt>
                <c:pt idx="73">
                  <c:v>1000.3563714285715</c:v>
                </c:pt>
                <c:pt idx="74">
                  <c:v>1000.0777214285714</c:v>
                </c:pt>
                <c:pt idx="75">
                  <c:v>999.79907142857144</c:v>
                </c:pt>
                <c:pt idx="76">
                  <c:v>999.43027857142863</c:v>
                </c:pt>
                <c:pt idx="77">
                  <c:v>999.06148571428571</c:v>
                </c:pt>
                <c:pt idx="78">
                  <c:v>998.6926928571429</c:v>
                </c:pt>
                <c:pt idx="79">
                  <c:v>998.32390000000009</c:v>
                </c:pt>
                <c:pt idx="80">
                  <c:v>997.95510714285717</c:v>
                </c:pt>
                <c:pt idx="81">
                  <c:v>997.58631428571425</c:v>
                </c:pt>
                <c:pt idx="82">
                  <c:v>997.21752142857144</c:v>
                </c:pt>
                <c:pt idx="83">
                  <c:v>996.84872857142864</c:v>
                </c:pt>
                <c:pt idx="84">
                  <c:v>996.47993571428572</c:v>
                </c:pt>
                <c:pt idx="85">
                  <c:v>996.11114285714291</c:v>
                </c:pt>
                <c:pt idx="86">
                  <c:v>995.67605714285719</c:v>
                </c:pt>
                <c:pt idx="87">
                  <c:v>995.24097142857147</c:v>
                </c:pt>
                <c:pt idx="88">
                  <c:v>994.80588571428575</c:v>
                </c:pt>
                <c:pt idx="89">
                  <c:v>994.37080000000003</c:v>
                </c:pt>
                <c:pt idx="90">
                  <c:v>993.93571428571431</c:v>
                </c:pt>
                <c:pt idx="91">
                  <c:v>993.50062857142859</c:v>
                </c:pt>
                <c:pt idx="92">
                  <c:v>993.06554285714287</c:v>
                </c:pt>
                <c:pt idx="93">
                  <c:v>992.63045714285715</c:v>
                </c:pt>
                <c:pt idx="94">
                  <c:v>992.19537142857143</c:v>
                </c:pt>
                <c:pt idx="95">
                  <c:v>991.76028571428571</c:v>
                </c:pt>
                <c:pt idx="96">
                  <c:v>991.26712857142854</c:v>
                </c:pt>
                <c:pt idx="97">
                  <c:v>990.77397142857137</c:v>
                </c:pt>
                <c:pt idx="98">
                  <c:v>990.28081428571431</c:v>
                </c:pt>
                <c:pt idx="99">
                  <c:v>989.78765714285714</c:v>
                </c:pt>
                <c:pt idx="100">
                  <c:v>989.29449999999997</c:v>
                </c:pt>
                <c:pt idx="101">
                  <c:v>988.80134285714291</c:v>
                </c:pt>
                <c:pt idx="102">
                  <c:v>988.30818571428574</c:v>
                </c:pt>
                <c:pt idx="103">
                  <c:v>987.81502857142868</c:v>
                </c:pt>
                <c:pt idx="104">
                  <c:v>987.32187142857151</c:v>
                </c:pt>
                <c:pt idx="105">
                  <c:v>986.82871428571434</c:v>
                </c:pt>
                <c:pt idx="106">
                  <c:v>986.26993500000003</c:v>
                </c:pt>
                <c:pt idx="107">
                  <c:v>985.71115571428572</c:v>
                </c:pt>
                <c:pt idx="108">
                  <c:v>985.15237642857153</c:v>
                </c:pt>
                <c:pt idx="109">
                  <c:v>984.59359714285711</c:v>
                </c:pt>
                <c:pt idx="110">
                  <c:v>984.03481785714291</c:v>
                </c:pt>
                <c:pt idx="111">
                  <c:v>983.4760385714286</c:v>
                </c:pt>
                <c:pt idx="112">
                  <c:v>982.91725928571429</c:v>
                </c:pt>
                <c:pt idx="113">
                  <c:v>982.3584800000001</c:v>
                </c:pt>
                <c:pt idx="114">
                  <c:v>981.79970071428568</c:v>
                </c:pt>
                <c:pt idx="115">
                  <c:v>981.24092142857148</c:v>
                </c:pt>
                <c:pt idx="116">
                  <c:v>980.64043214285709</c:v>
                </c:pt>
                <c:pt idx="117">
                  <c:v>980.03994285714282</c:v>
                </c:pt>
                <c:pt idx="118">
                  <c:v>979.43945357142866</c:v>
                </c:pt>
                <c:pt idx="119">
                  <c:v>978.83896428571427</c:v>
                </c:pt>
                <c:pt idx="120">
                  <c:v>978.23847499999999</c:v>
                </c:pt>
                <c:pt idx="121">
                  <c:v>977.63798571428572</c:v>
                </c:pt>
                <c:pt idx="122">
                  <c:v>977.03749642857133</c:v>
                </c:pt>
                <c:pt idx="123">
                  <c:v>976.43700714285717</c:v>
                </c:pt>
                <c:pt idx="124">
                  <c:v>975.83651785714289</c:v>
                </c:pt>
                <c:pt idx="125">
                  <c:v>975.23602857142851</c:v>
                </c:pt>
                <c:pt idx="126">
                  <c:v>974.57845785714278</c:v>
                </c:pt>
                <c:pt idx="127">
                  <c:v>973.92088714285717</c:v>
                </c:pt>
                <c:pt idx="128">
                  <c:v>973.26331642857133</c:v>
                </c:pt>
                <c:pt idx="129">
                  <c:v>972.6057457142856</c:v>
                </c:pt>
                <c:pt idx="130">
                  <c:v>971.94817499999999</c:v>
                </c:pt>
                <c:pt idx="131">
                  <c:v>971.29060428571427</c:v>
                </c:pt>
                <c:pt idx="132">
                  <c:v>970.63303357142854</c:v>
                </c:pt>
                <c:pt idx="133">
                  <c:v>969.97546285714282</c:v>
                </c:pt>
                <c:pt idx="134">
                  <c:v>969.31789214285709</c:v>
                </c:pt>
                <c:pt idx="135">
                  <c:v>968.66032142857136</c:v>
                </c:pt>
                <c:pt idx="136">
                  <c:v>967.95386928571418</c:v>
                </c:pt>
                <c:pt idx="137">
                  <c:v>967.2474171428571</c:v>
                </c:pt>
                <c:pt idx="138">
                  <c:v>966.54096499999991</c:v>
                </c:pt>
                <c:pt idx="139">
                  <c:v>965.83451285714284</c:v>
                </c:pt>
                <c:pt idx="140">
                  <c:v>965.12806071428565</c:v>
                </c:pt>
                <c:pt idx="141">
                  <c:v>964.42160857142846</c:v>
                </c:pt>
                <c:pt idx="142">
                  <c:v>963.71515642857139</c:v>
                </c:pt>
                <c:pt idx="143">
                  <c:v>963.0087042857142</c:v>
                </c:pt>
                <c:pt idx="144">
                  <c:v>962.30225214285713</c:v>
                </c:pt>
                <c:pt idx="145">
                  <c:v>961.59579999999994</c:v>
                </c:pt>
                <c:pt idx="146">
                  <c:v>960.85653214285708</c:v>
                </c:pt>
                <c:pt idx="147">
                  <c:v>960.11726428571421</c:v>
                </c:pt>
                <c:pt idx="148">
                  <c:v>959.37799642857146</c:v>
                </c:pt>
                <c:pt idx="149">
                  <c:v>958.6387285714286</c:v>
                </c:pt>
                <c:pt idx="150">
                  <c:v>957.89946071428562</c:v>
                </c:pt>
                <c:pt idx="151">
                  <c:v>957.16019285714287</c:v>
                </c:pt>
                <c:pt idx="152">
                  <c:v>956.4209249999999</c:v>
                </c:pt>
                <c:pt idx="153">
                  <c:v>955.68165714285715</c:v>
                </c:pt>
                <c:pt idx="154">
                  <c:v>954.94238928571428</c:v>
                </c:pt>
                <c:pt idx="155">
                  <c:v>954.20312142857142</c:v>
                </c:pt>
                <c:pt idx="156">
                  <c:v>953.40782000000002</c:v>
                </c:pt>
                <c:pt idx="157">
                  <c:v>952.61251857142861</c:v>
                </c:pt>
                <c:pt idx="158">
                  <c:v>951.81721714285709</c:v>
                </c:pt>
                <c:pt idx="159">
                  <c:v>951.0219157142858</c:v>
                </c:pt>
                <c:pt idx="160">
                  <c:v>950.22661428571428</c:v>
                </c:pt>
                <c:pt idx="161">
                  <c:v>949.43131285714287</c:v>
                </c:pt>
                <c:pt idx="162">
                  <c:v>948.63601142857146</c:v>
                </c:pt>
                <c:pt idx="163">
                  <c:v>947.84071000000006</c:v>
                </c:pt>
                <c:pt idx="164">
                  <c:v>947.04540857142854</c:v>
                </c:pt>
                <c:pt idx="165">
                  <c:v>946.25010714285713</c:v>
                </c:pt>
                <c:pt idx="166">
                  <c:v>937.89745714285709</c:v>
                </c:pt>
                <c:pt idx="167">
                  <c:v>929.14881428571425</c:v>
                </c:pt>
                <c:pt idx="168">
                  <c:v>919.92925000000002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84C-414D-84AC-804EC916F92B}"/>
            </c:ext>
          </c:extLst>
        </c:ser>
        <c:ser>
          <c:idx val="6"/>
          <c:order val="6"/>
          <c:tx>
            <c:strRef>
              <c:f>Glikol!$M$17</c:f>
              <c:strCache>
                <c:ptCount val="1"/>
                <c:pt idx="0">
                  <c:v>6 %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Glikol!$F$18:$F$186</c:f>
              <c:numCache>
                <c:formatCode>General</c:formatCode>
                <c:ptCount val="169"/>
                <c:pt idx="0">
                  <c:v>-45</c:v>
                </c:pt>
                <c:pt idx="1">
                  <c:v>-44</c:v>
                </c:pt>
                <c:pt idx="2">
                  <c:v>-43</c:v>
                </c:pt>
                <c:pt idx="3">
                  <c:v>-42</c:v>
                </c:pt>
                <c:pt idx="4">
                  <c:v>-41</c:v>
                </c:pt>
                <c:pt idx="5">
                  <c:v>-40</c:v>
                </c:pt>
                <c:pt idx="6">
                  <c:v>-39</c:v>
                </c:pt>
                <c:pt idx="7">
                  <c:v>-38</c:v>
                </c:pt>
                <c:pt idx="8">
                  <c:v>-37</c:v>
                </c:pt>
                <c:pt idx="9">
                  <c:v>-36</c:v>
                </c:pt>
                <c:pt idx="10">
                  <c:v>-35</c:v>
                </c:pt>
                <c:pt idx="11">
                  <c:v>-34</c:v>
                </c:pt>
                <c:pt idx="12">
                  <c:v>-33</c:v>
                </c:pt>
                <c:pt idx="13">
                  <c:v>-32</c:v>
                </c:pt>
                <c:pt idx="14">
                  <c:v>-31</c:v>
                </c:pt>
                <c:pt idx="15">
                  <c:v>-30</c:v>
                </c:pt>
                <c:pt idx="16">
                  <c:v>-29</c:v>
                </c:pt>
                <c:pt idx="17">
                  <c:v>-28</c:v>
                </c:pt>
                <c:pt idx="18">
                  <c:v>-27</c:v>
                </c:pt>
                <c:pt idx="19">
                  <c:v>-26</c:v>
                </c:pt>
                <c:pt idx="20">
                  <c:v>-25</c:v>
                </c:pt>
                <c:pt idx="21">
                  <c:v>-24</c:v>
                </c:pt>
                <c:pt idx="22">
                  <c:v>-23</c:v>
                </c:pt>
                <c:pt idx="23">
                  <c:v>-22</c:v>
                </c:pt>
                <c:pt idx="24">
                  <c:v>-21</c:v>
                </c:pt>
                <c:pt idx="25">
                  <c:v>-20</c:v>
                </c:pt>
                <c:pt idx="26">
                  <c:v>-19</c:v>
                </c:pt>
                <c:pt idx="27">
                  <c:v>-18</c:v>
                </c:pt>
                <c:pt idx="28">
                  <c:v>-17</c:v>
                </c:pt>
                <c:pt idx="29">
                  <c:v>-16</c:v>
                </c:pt>
                <c:pt idx="30">
                  <c:v>-15</c:v>
                </c:pt>
                <c:pt idx="31">
                  <c:v>-14</c:v>
                </c:pt>
                <c:pt idx="32">
                  <c:v>-13</c:v>
                </c:pt>
                <c:pt idx="33">
                  <c:v>-12</c:v>
                </c:pt>
                <c:pt idx="34">
                  <c:v>-11</c:v>
                </c:pt>
                <c:pt idx="35">
                  <c:v>-10</c:v>
                </c:pt>
                <c:pt idx="36">
                  <c:v>-9</c:v>
                </c:pt>
                <c:pt idx="37">
                  <c:v>-8</c:v>
                </c:pt>
                <c:pt idx="38">
                  <c:v>-7</c:v>
                </c:pt>
                <c:pt idx="39">
                  <c:v>-6</c:v>
                </c:pt>
                <c:pt idx="40">
                  <c:v>-5</c:v>
                </c:pt>
                <c:pt idx="41">
                  <c:v>-4</c:v>
                </c:pt>
                <c:pt idx="42">
                  <c:v>-3</c:v>
                </c:pt>
                <c:pt idx="43">
                  <c:v>-2</c:v>
                </c:pt>
                <c:pt idx="44">
                  <c:v>-1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4</c:v>
                </c:pt>
                <c:pt idx="50">
                  <c:v>5</c:v>
                </c:pt>
                <c:pt idx="51">
                  <c:v>6</c:v>
                </c:pt>
                <c:pt idx="52">
                  <c:v>7</c:v>
                </c:pt>
                <c:pt idx="53">
                  <c:v>8</c:v>
                </c:pt>
                <c:pt idx="54">
                  <c:v>9</c:v>
                </c:pt>
                <c:pt idx="55">
                  <c:v>10</c:v>
                </c:pt>
                <c:pt idx="56">
                  <c:v>11</c:v>
                </c:pt>
                <c:pt idx="57">
                  <c:v>12</c:v>
                </c:pt>
                <c:pt idx="58">
                  <c:v>13</c:v>
                </c:pt>
                <c:pt idx="59">
                  <c:v>14</c:v>
                </c:pt>
                <c:pt idx="60">
                  <c:v>15</c:v>
                </c:pt>
                <c:pt idx="61">
                  <c:v>16</c:v>
                </c:pt>
                <c:pt idx="62">
                  <c:v>17</c:v>
                </c:pt>
                <c:pt idx="63">
                  <c:v>18</c:v>
                </c:pt>
                <c:pt idx="64">
                  <c:v>19</c:v>
                </c:pt>
                <c:pt idx="65">
                  <c:v>20</c:v>
                </c:pt>
                <c:pt idx="66">
                  <c:v>21</c:v>
                </c:pt>
                <c:pt idx="67">
                  <c:v>22</c:v>
                </c:pt>
                <c:pt idx="68">
                  <c:v>23</c:v>
                </c:pt>
                <c:pt idx="69">
                  <c:v>24</c:v>
                </c:pt>
                <c:pt idx="70">
                  <c:v>25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29</c:v>
                </c:pt>
                <c:pt idx="75">
                  <c:v>30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34</c:v>
                </c:pt>
                <c:pt idx="80">
                  <c:v>35</c:v>
                </c:pt>
                <c:pt idx="81">
                  <c:v>36</c:v>
                </c:pt>
                <c:pt idx="82">
                  <c:v>37</c:v>
                </c:pt>
                <c:pt idx="83">
                  <c:v>38</c:v>
                </c:pt>
                <c:pt idx="84">
                  <c:v>39</c:v>
                </c:pt>
                <c:pt idx="85">
                  <c:v>40</c:v>
                </c:pt>
                <c:pt idx="86">
                  <c:v>41</c:v>
                </c:pt>
                <c:pt idx="87">
                  <c:v>42</c:v>
                </c:pt>
                <c:pt idx="88">
                  <c:v>43</c:v>
                </c:pt>
                <c:pt idx="89">
                  <c:v>44</c:v>
                </c:pt>
                <c:pt idx="90">
                  <c:v>45</c:v>
                </c:pt>
                <c:pt idx="91">
                  <c:v>46</c:v>
                </c:pt>
                <c:pt idx="92">
                  <c:v>47</c:v>
                </c:pt>
                <c:pt idx="93">
                  <c:v>48</c:v>
                </c:pt>
                <c:pt idx="94">
                  <c:v>49</c:v>
                </c:pt>
                <c:pt idx="95">
                  <c:v>50</c:v>
                </c:pt>
                <c:pt idx="96">
                  <c:v>51</c:v>
                </c:pt>
                <c:pt idx="97">
                  <c:v>52</c:v>
                </c:pt>
                <c:pt idx="98">
                  <c:v>53</c:v>
                </c:pt>
                <c:pt idx="99">
                  <c:v>54</c:v>
                </c:pt>
                <c:pt idx="100">
                  <c:v>55</c:v>
                </c:pt>
                <c:pt idx="101">
                  <c:v>56</c:v>
                </c:pt>
                <c:pt idx="102">
                  <c:v>57</c:v>
                </c:pt>
                <c:pt idx="103">
                  <c:v>58</c:v>
                </c:pt>
                <c:pt idx="104">
                  <c:v>59</c:v>
                </c:pt>
                <c:pt idx="105">
                  <c:v>60</c:v>
                </c:pt>
                <c:pt idx="106">
                  <c:v>61</c:v>
                </c:pt>
                <c:pt idx="107">
                  <c:v>62</c:v>
                </c:pt>
                <c:pt idx="108">
                  <c:v>63</c:v>
                </c:pt>
                <c:pt idx="109">
                  <c:v>64</c:v>
                </c:pt>
                <c:pt idx="110">
                  <c:v>65</c:v>
                </c:pt>
                <c:pt idx="111">
                  <c:v>66</c:v>
                </c:pt>
                <c:pt idx="112">
                  <c:v>67</c:v>
                </c:pt>
                <c:pt idx="113">
                  <c:v>68</c:v>
                </c:pt>
                <c:pt idx="114">
                  <c:v>69</c:v>
                </c:pt>
                <c:pt idx="115">
                  <c:v>70</c:v>
                </c:pt>
                <c:pt idx="116">
                  <c:v>71</c:v>
                </c:pt>
                <c:pt idx="117">
                  <c:v>72</c:v>
                </c:pt>
                <c:pt idx="118">
                  <c:v>73</c:v>
                </c:pt>
                <c:pt idx="119">
                  <c:v>74</c:v>
                </c:pt>
                <c:pt idx="120">
                  <c:v>75</c:v>
                </c:pt>
                <c:pt idx="121">
                  <c:v>76</c:v>
                </c:pt>
                <c:pt idx="122">
                  <c:v>77</c:v>
                </c:pt>
                <c:pt idx="123">
                  <c:v>78</c:v>
                </c:pt>
                <c:pt idx="124">
                  <c:v>79</c:v>
                </c:pt>
                <c:pt idx="125">
                  <c:v>80</c:v>
                </c:pt>
                <c:pt idx="126">
                  <c:v>81</c:v>
                </c:pt>
                <c:pt idx="127">
                  <c:v>82</c:v>
                </c:pt>
                <c:pt idx="128">
                  <c:v>83</c:v>
                </c:pt>
                <c:pt idx="129">
                  <c:v>84</c:v>
                </c:pt>
                <c:pt idx="130">
                  <c:v>85</c:v>
                </c:pt>
                <c:pt idx="131">
                  <c:v>86</c:v>
                </c:pt>
                <c:pt idx="132">
                  <c:v>87</c:v>
                </c:pt>
                <c:pt idx="133">
                  <c:v>88</c:v>
                </c:pt>
                <c:pt idx="134">
                  <c:v>89</c:v>
                </c:pt>
                <c:pt idx="135">
                  <c:v>90</c:v>
                </c:pt>
                <c:pt idx="136">
                  <c:v>91</c:v>
                </c:pt>
                <c:pt idx="137">
                  <c:v>92</c:v>
                </c:pt>
                <c:pt idx="138">
                  <c:v>93</c:v>
                </c:pt>
                <c:pt idx="139">
                  <c:v>94</c:v>
                </c:pt>
                <c:pt idx="140">
                  <c:v>95</c:v>
                </c:pt>
                <c:pt idx="141">
                  <c:v>96</c:v>
                </c:pt>
                <c:pt idx="142">
                  <c:v>97</c:v>
                </c:pt>
                <c:pt idx="143">
                  <c:v>98</c:v>
                </c:pt>
                <c:pt idx="144">
                  <c:v>99</c:v>
                </c:pt>
                <c:pt idx="145">
                  <c:v>100</c:v>
                </c:pt>
                <c:pt idx="146">
                  <c:v>101</c:v>
                </c:pt>
                <c:pt idx="147">
                  <c:v>102</c:v>
                </c:pt>
                <c:pt idx="148">
                  <c:v>103</c:v>
                </c:pt>
                <c:pt idx="149">
                  <c:v>104</c:v>
                </c:pt>
                <c:pt idx="150">
                  <c:v>105</c:v>
                </c:pt>
                <c:pt idx="151">
                  <c:v>106</c:v>
                </c:pt>
                <c:pt idx="152">
                  <c:v>107</c:v>
                </c:pt>
                <c:pt idx="153">
                  <c:v>108</c:v>
                </c:pt>
                <c:pt idx="154">
                  <c:v>109</c:v>
                </c:pt>
                <c:pt idx="155">
                  <c:v>110</c:v>
                </c:pt>
                <c:pt idx="156">
                  <c:v>111</c:v>
                </c:pt>
                <c:pt idx="157">
                  <c:v>112</c:v>
                </c:pt>
                <c:pt idx="158">
                  <c:v>113</c:v>
                </c:pt>
                <c:pt idx="159">
                  <c:v>114</c:v>
                </c:pt>
                <c:pt idx="160">
                  <c:v>115</c:v>
                </c:pt>
                <c:pt idx="161">
                  <c:v>116</c:v>
                </c:pt>
                <c:pt idx="162">
                  <c:v>117</c:v>
                </c:pt>
                <c:pt idx="163">
                  <c:v>118</c:v>
                </c:pt>
                <c:pt idx="164">
                  <c:v>119</c:v>
                </c:pt>
                <c:pt idx="165">
                  <c:v>120</c:v>
                </c:pt>
                <c:pt idx="166">
                  <c:v>130</c:v>
                </c:pt>
                <c:pt idx="167">
                  <c:v>140</c:v>
                </c:pt>
                <c:pt idx="168">
                  <c:v>150</c:v>
                </c:pt>
              </c:numCache>
            </c:numRef>
          </c:xVal>
          <c:yVal>
            <c:numRef>
              <c:f>Glikol!$M$18:$M$186</c:f>
              <c:numCache>
                <c:formatCode>General</c:formatCode>
                <c:ptCount val="169"/>
                <c:pt idx="45">
                  <c:v>1010.4525714285713</c:v>
                </c:pt>
                <c:pt idx="46">
                  <c:v>1010.3307142857143</c:v>
                </c:pt>
                <c:pt idx="47">
                  <c:v>1010.2088571428571</c:v>
                </c:pt>
                <c:pt idx="48">
                  <c:v>1010.087</c:v>
                </c:pt>
                <c:pt idx="49">
                  <c:v>1009.9651428571428</c:v>
                </c:pt>
                <c:pt idx="50">
                  <c:v>1009.8432857142857</c:v>
                </c:pt>
                <c:pt idx="51">
                  <c:v>1009.7214285714285</c:v>
                </c:pt>
                <c:pt idx="52">
                  <c:v>1009.5995714285715</c:v>
                </c:pt>
                <c:pt idx="53">
                  <c:v>1009.4777142857143</c:v>
                </c:pt>
                <c:pt idx="54">
                  <c:v>1009.3558571428572</c:v>
                </c:pt>
                <c:pt idx="55">
                  <c:v>1009.234</c:v>
                </c:pt>
                <c:pt idx="56">
                  <c:v>1009.0077142857143</c:v>
                </c:pt>
                <c:pt idx="57">
                  <c:v>1008.7814285714287</c:v>
                </c:pt>
                <c:pt idx="58">
                  <c:v>1008.5551428571429</c:v>
                </c:pt>
                <c:pt idx="59">
                  <c:v>1008.3288571428571</c:v>
                </c:pt>
                <c:pt idx="60">
                  <c:v>1008.1025714285714</c:v>
                </c:pt>
                <c:pt idx="61">
                  <c:v>1007.8762857142858</c:v>
                </c:pt>
                <c:pt idx="62">
                  <c:v>1007.6500000000001</c:v>
                </c:pt>
                <c:pt idx="63">
                  <c:v>1007.4237142857143</c:v>
                </c:pt>
                <c:pt idx="64">
                  <c:v>1007.1974285714286</c:v>
                </c:pt>
                <c:pt idx="65">
                  <c:v>1006.9711428571429</c:v>
                </c:pt>
                <c:pt idx="66">
                  <c:v>1006.6638428571429</c:v>
                </c:pt>
                <c:pt idx="67">
                  <c:v>1006.3565428571429</c:v>
                </c:pt>
                <c:pt idx="68">
                  <c:v>1006.0492428571429</c:v>
                </c:pt>
                <c:pt idx="69">
                  <c:v>1005.7419428571429</c:v>
                </c:pt>
                <c:pt idx="70">
                  <c:v>1005.4346428571429</c:v>
                </c:pt>
                <c:pt idx="71">
                  <c:v>1005.1273428571428</c:v>
                </c:pt>
                <c:pt idx="72">
                  <c:v>1004.8200428571429</c:v>
                </c:pt>
                <c:pt idx="73">
                  <c:v>1004.5127428571429</c:v>
                </c:pt>
                <c:pt idx="74">
                  <c:v>1004.2054428571429</c:v>
                </c:pt>
                <c:pt idx="75">
                  <c:v>1003.8981428571428</c:v>
                </c:pt>
                <c:pt idx="76">
                  <c:v>1003.5105571428571</c:v>
                </c:pt>
                <c:pt idx="77">
                  <c:v>1003.1229714285714</c:v>
                </c:pt>
                <c:pt idx="78">
                  <c:v>1002.7353857142857</c:v>
                </c:pt>
                <c:pt idx="79">
                  <c:v>1002.3478</c:v>
                </c:pt>
                <c:pt idx="80">
                  <c:v>1001.9602142857143</c:v>
                </c:pt>
                <c:pt idx="81">
                  <c:v>1001.5726285714286</c:v>
                </c:pt>
                <c:pt idx="82">
                  <c:v>1001.1850428571429</c:v>
                </c:pt>
                <c:pt idx="83">
                  <c:v>1000.7974571428572</c:v>
                </c:pt>
                <c:pt idx="84">
                  <c:v>1000.4098714285715</c:v>
                </c:pt>
                <c:pt idx="85">
                  <c:v>1000.0222857142858</c:v>
                </c:pt>
                <c:pt idx="86">
                  <c:v>999.57211428571429</c:v>
                </c:pt>
                <c:pt idx="87">
                  <c:v>999.12194285714281</c:v>
                </c:pt>
                <c:pt idx="88">
                  <c:v>998.67177142857145</c:v>
                </c:pt>
                <c:pt idx="89">
                  <c:v>998.22159999999997</c:v>
                </c:pt>
                <c:pt idx="90">
                  <c:v>997.7714285714286</c:v>
                </c:pt>
                <c:pt idx="91">
                  <c:v>997.32125714285712</c:v>
                </c:pt>
                <c:pt idx="92">
                  <c:v>996.87108571428564</c:v>
                </c:pt>
                <c:pt idx="93">
                  <c:v>996.42091428571428</c:v>
                </c:pt>
                <c:pt idx="94">
                  <c:v>995.9707428571428</c:v>
                </c:pt>
                <c:pt idx="95">
                  <c:v>995.52057142857143</c:v>
                </c:pt>
                <c:pt idx="96">
                  <c:v>995.0142571428571</c:v>
                </c:pt>
                <c:pt idx="97">
                  <c:v>994.50794285714278</c:v>
                </c:pt>
                <c:pt idx="98">
                  <c:v>994.00162857142857</c:v>
                </c:pt>
                <c:pt idx="99">
                  <c:v>993.49531428571424</c:v>
                </c:pt>
                <c:pt idx="100">
                  <c:v>992.98900000000003</c:v>
                </c:pt>
                <c:pt idx="101">
                  <c:v>992.48268571428571</c:v>
                </c:pt>
                <c:pt idx="102">
                  <c:v>991.97637142857138</c:v>
                </c:pt>
                <c:pt idx="103">
                  <c:v>991.47005714285717</c:v>
                </c:pt>
                <c:pt idx="104">
                  <c:v>990.96374285714285</c:v>
                </c:pt>
                <c:pt idx="105">
                  <c:v>990.45742857142864</c:v>
                </c:pt>
                <c:pt idx="106">
                  <c:v>989.88987000000009</c:v>
                </c:pt>
                <c:pt idx="107">
                  <c:v>989.32231142857142</c:v>
                </c:pt>
                <c:pt idx="108">
                  <c:v>988.75475285714288</c:v>
                </c:pt>
                <c:pt idx="109">
                  <c:v>988.18719428571433</c:v>
                </c:pt>
                <c:pt idx="110">
                  <c:v>987.61963571428566</c:v>
                </c:pt>
                <c:pt idx="111">
                  <c:v>987.05207714285723</c:v>
                </c:pt>
                <c:pt idx="112">
                  <c:v>986.48451857142857</c:v>
                </c:pt>
                <c:pt idx="113">
                  <c:v>985.91696000000002</c:v>
                </c:pt>
                <c:pt idx="114">
                  <c:v>985.34940142857135</c:v>
                </c:pt>
                <c:pt idx="115">
                  <c:v>984.78184285714292</c:v>
                </c:pt>
                <c:pt idx="116">
                  <c:v>984.17086428571429</c:v>
                </c:pt>
                <c:pt idx="117">
                  <c:v>983.55988571428566</c:v>
                </c:pt>
                <c:pt idx="118">
                  <c:v>982.94890714285714</c:v>
                </c:pt>
                <c:pt idx="119">
                  <c:v>982.33792857142862</c:v>
                </c:pt>
                <c:pt idx="120">
                  <c:v>981.72694999999999</c:v>
                </c:pt>
                <c:pt idx="121">
                  <c:v>981.11597142857136</c:v>
                </c:pt>
                <c:pt idx="122">
                  <c:v>980.50499285714284</c:v>
                </c:pt>
                <c:pt idx="123">
                  <c:v>979.89401428571432</c:v>
                </c:pt>
                <c:pt idx="124">
                  <c:v>979.28303571428569</c:v>
                </c:pt>
                <c:pt idx="125">
                  <c:v>978.67205714285706</c:v>
                </c:pt>
                <c:pt idx="126">
                  <c:v>978.0069157142857</c:v>
                </c:pt>
                <c:pt idx="127">
                  <c:v>977.34177428571422</c:v>
                </c:pt>
                <c:pt idx="128">
                  <c:v>976.67663285714286</c:v>
                </c:pt>
                <c:pt idx="129">
                  <c:v>976.01149142857139</c:v>
                </c:pt>
                <c:pt idx="130">
                  <c:v>975.34634999999992</c:v>
                </c:pt>
                <c:pt idx="131">
                  <c:v>974.68120857142856</c:v>
                </c:pt>
                <c:pt idx="132">
                  <c:v>974.01606714285708</c:v>
                </c:pt>
                <c:pt idx="133">
                  <c:v>973.35092571428572</c:v>
                </c:pt>
                <c:pt idx="134">
                  <c:v>972.68578428571425</c:v>
                </c:pt>
                <c:pt idx="135">
                  <c:v>972.02064285714278</c:v>
                </c:pt>
                <c:pt idx="136">
                  <c:v>971.30773857142856</c:v>
                </c:pt>
                <c:pt idx="137">
                  <c:v>970.59483428571423</c:v>
                </c:pt>
                <c:pt idx="138">
                  <c:v>969.8819299999999</c:v>
                </c:pt>
                <c:pt idx="139">
                  <c:v>969.16902571428568</c:v>
                </c:pt>
                <c:pt idx="140">
                  <c:v>968.45612142857146</c:v>
                </c:pt>
                <c:pt idx="141">
                  <c:v>967.74321714285702</c:v>
                </c:pt>
                <c:pt idx="142">
                  <c:v>967.0303128571428</c:v>
                </c:pt>
                <c:pt idx="143">
                  <c:v>966.31740857142859</c:v>
                </c:pt>
                <c:pt idx="144">
                  <c:v>965.60450428571426</c:v>
                </c:pt>
                <c:pt idx="145">
                  <c:v>964.89159999999993</c:v>
                </c:pt>
                <c:pt idx="146">
                  <c:v>964.14306428571422</c:v>
                </c:pt>
                <c:pt idx="147">
                  <c:v>963.39452857142851</c:v>
                </c:pt>
                <c:pt idx="148">
                  <c:v>962.6459928571428</c:v>
                </c:pt>
                <c:pt idx="149">
                  <c:v>961.89745714285709</c:v>
                </c:pt>
                <c:pt idx="150">
                  <c:v>961.14892142857138</c:v>
                </c:pt>
                <c:pt idx="151">
                  <c:v>960.40038571428568</c:v>
                </c:pt>
                <c:pt idx="152">
                  <c:v>959.65184999999997</c:v>
                </c:pt>
                <c:pt idx="153">
                  <c:v>958.90331428571437</c:v>
                </c:pt>
                <c:pt idx="154">
                  <c:v>958.15477857142855</c:v>
                </c:pt>
                <c:pt idx="155">
                  <c:v>957.40624285714284</c:v>
                </c:pt>
                <c:pt idx="156">
                  <c:v>956.60563999999999</c:v>
                </c:pt>
                <c:pt idx="157">
                  <c:v>955.80503714285715</c:v>
                </c:pt>
                <c:pt idx="158">
                  <c:v>955.0044342857143</c:v>
                </c:pt>
                <c:pt idx="159">
                  <c:v>954.20383142857145</c:v>
                </c:pt>
                <c:pt idx="160">
                  <c:v>953.40322857142849</c:v>
                </c:pt>
                <c:pt idx="161">
                  <c:v>952.60262571428575</c:v>
                </c:pt>
                <c:pt idx="162">
                  <c:v>951.8020228571429</c:v>
                </c:pt>
                <c:pt idx="163">
                  <c:v>951.00142000000005</c:v>
                </c:pt>
                <c:pt idx="164">
                  <c:v>950.2008171428572</c:v>
                </c:pt>
                <c:pt idx="165">
                  <c:v>949.40021428571436</c:v>
                </c:pt>
                <c:pt idx="166">
                  <c:v>940.99491428571423</c:v>
                </c:pt>
                <c:pt idx="167">
                  <c:v>932.1976285714286</c:v>
                </c:pt>
                <c:pt idx="168">
                  <c:v>922.95849999999996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84C-414D-84AC-804EC916F92B}"/>
            </c:ext>
          </c:extLst>
        </c:ser>
        <c:ser>
          <c:idx val="27"/>
          <c:order val="27"/>
          <c:tx>
            <c:strRef>
              <c:f>Glikol!$AH$17</c:f>
              <c:strCache>
                <c:ptCount val="1"/>
                <c:pt idx="0">
                  <c:v>26 %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Glikol!$F$18:$F$186</c:f>
              <c:numCache>
                <c:formatCode>General</c:formatCode>
                <c:ptCount val="169"/>
                <c:pt idx="0">
                  <c:v>-45</c:v>
                </c:pt>
                <c:pt idx="1">
                  <c:v>-44</c:v>
                </c:pt>
                <c:pt idx="2">
                  <c:v>-43</c:v>
                </c:pt>
                <c:pt idx="3">
                  <c:v>-42</c:v>
                </c:pt>
                <c:pt idx="4">
                  <c:v>-41</c:v>
                </c:pt>
                <c:pt idx="5">
                  <c:v>-40</c:v>
                </c:pt>
                <c:pt idx="6">
                  <c:v>-39</c:v>
                </c:pt>
                <c:pt idx="7">
                  <c:v>-38</c:v>
                </c:pt>
                <c:pt idx="8">
                  <c:v>-37</c:v>
                </c:pt>
                <c:pt idx="9">
                  <c:v>-36</c:v>
                </c:pt>
                <c:pt idx="10">
                  <c:v>-35</c:v>
                </c:pt>
                <c:pt idx="11">
                  <c:v>-34</c:v>
                </c:pt>
                <c:pt idx="12">
                  <c:v>-33</c:v>
                </c:pt>
                <c:pt idx="13">
                  <c:v>-32</c:v>
                </c:pt>
                <c:pt idx="14">
                  <c:v>-31</c:v>
                </c:pt>
                <c:pt idx="15">
                  <c:v>-30</c:v>
                </c:pt>
                <c:pt idx="16">
                  <c:v>-29</c:v>
                </c:pt>
                <c:pt idx="17">
                  <c:v>-28</c:v>
                </c:pt>
                <c:pt idx="18">
                  <c:v>-27</c:v>
                </c:pt>
                <c:pt idx="19">
                  <c:v>-26</c:v>
                </c:pt>
                <c:pt idx="20">
                  <c:v>-25</c:v>
                </c:pt>
                <c:pt idx="21">
                  <c:v>-24</c:v>
                </c:pt>
                <c:pt idx="22">
                  <c:v>-23</c:v>
                </c:pt>
                <c:pt idx="23">
                  <c:v>-22</c:v>
                </c:pt>
                <c:pt idx="24">
                  <c:v>-21</c:v>
                </c:pt>
                <c:pt idx="25">
                  <c:v>-20</c:v>
                </c:pt>
                <c:pt idx="26">
                  <c:v>-19</c:v>
                </c:pt>
                <c:pt idx="27">
                  <c:v>-18</c:v>
                </c:pt>
                <c:pt idx="28">
                  <c:v>-17</c:v>
                </c:pt>
                <c:pt idx="29">
                  <c:v>-16</c:v>
                </c:pt>
                <c:pt idx="30">
                  <c:v>-15</c:v>
                </c:pt>
                <c:pt idx="31">
                  <c:v>-14</c:v>
                </c:pt>
                <c:pt idx="32">
                  <c:v>-13</c:v>
                </c:pt>
                <c:pt idx="33">
                  <c:v>-12</c:v>
                </c:pt>
                <c:pt idx="34">
                  <c:v>-11</c:v>
                </c:pt>
                <c:pt idx="35">
                  <c:v>-10</c:v>
                </c:pt>
                <c:pt idx="36">
                  <c:v>-9</c:v>
                </c:pt>
                <c:pt idx="37">
                  <c:v>-8</c:v>
                </c:pt>
                <c:pt idx="38">
                  <c:v>-7</c:v>
                </c:pt>
                <c:pt idx="39">
                  <c:v>-6</c:v>
                </c:pt>
                <c:pt idx="40">
                  <c:v>-5</c:v>
                </c:pt>
                <c:pt idx="41">
                  <c:v>-4</c:v>
                </c:pt>
                <c:pt idx="42">
                  <c:v>-3</c:v>
                </c:pt>
                <c:pt idx="43">
                  <c:v>-2</c:v>
                </c:pt>
                <c:pt idx="44">
                  <c:v>-1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4</c:v>
                </c:pt>
                <c:pt idx="50">
                  <c:v>5</c:v>
                </c:pt>
                <c:pt idx="51">
                  <c:v>6</c:v>
                </c:pt>
                <c:pt idx="52">
                  <c:v>7</c:v>
                </c:pt>
                <c:pt idx="53">
                  <c:v>8</c:v>
                </c:pt>
                <c:pt idx="54">
                  <c:v>9</c:v>
                </c:pt>
                <c:pt idx="55">
                  <c:v>10</c:v>
                </c:pt>
                <c:pt idx="56">
                  <c:v>11</c:v>
                </c:pt>
                <c:pt idx="57">
                  <c:v>12</c:v>
                </c:pt>
                <c:pt idx="58">
                  <c:v>13</c:v>
                </c:pt>
                <c:pt idx="59">
                  <c:v>14</c:v>
                </c:pt>
                <c:pt idx="60">
                  <c:v>15</c:v>
                </c:pt>
                <c:pt idx="61">
                  <c:v>16</c:v>
                </c:pt>
                <c:pt idx="62">
                  <c:v>17</c:v>
                </c:pt>
                <c:pt idx="63">
                  <c:v>18</c:v>
                </c:pt>
                <c:pt idx="64">
                  <c:v>19</c:v>
                </c:pt>
                <c:pt idx="65">
                  <c:v>20</c:v>
                </c:pt>
                <c:pt idx="66">
                  <c:v>21</c:v>
                </c:pt>
                <c:pt idx="67">
                  <c:v>22</c:v>
                </c:pt>
                <c:pt idx="68">
                  <c:v>23</c:v>
                </c:pt>
                <c:pt idx="69">
                  <c:v>24</c:v>
                </c:pt>
                <c:pt idx="70">
                  <c:v>25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29</c:v>
                </c:pt>
                <c:pt idx="75">
                  <c:v>30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34</c:v>
                </c:pt>
                <c:pt idx="80">
                  <c:v>35</c:v>
                </c:pt>
                <c:pt idx="81">
                  <c:v>36</c:v>
                </c:pt>
                <c:pt idx="82">
                  <c:v>37</c:v>
                </c:pt>
                <c:pt idx="83">
                  <c:v>38</c:v>
                </c:pt>
                <c:pt idx="84">
                  <c:v>39</c:v>
                </c:pt>
                <c:pt idx="85">
                  <c:v>40</c:v>
                </c:pt>
                <c:pt idx="86">
                  <c:v>41</c:v>
                </c:pt>
                <c:pt idx="87">
                  <c:v>42</c:v>
                </c:pt>
                <c:pt idx="88">
                  <c:v>43</c:v>
                </c:pt>
                <c:pt idx="89">
                  <c:v>44</c:v>
                </c:pt>
                <c:pt idx="90">
                  <c:v>45</c:v>
                </c:pt>
                <c:pt idx="91">
                  <c:v>46</c:v>
                </c:pt>
                <c:pt idx="92">
                  <c:v>47</c:v>
                </c:pt>
                <c:pt idx="93">
                  <c:v>48</c:v>
                </c:pt>
                <c:pt idx="94">
                  <c:v>49</c:v>
                </c:pt>
                <c:pt idx="95">
                  <c:v>50</c:v>
                </c:pt>
                <c:pt idx="96">
                  <c:v>51</c:v>
                </c:pt>
                <c:pt idx="97">
                  <c:v>52</c:v>
                </c:pt>
                <c:pt idx="98">
                  <c:v>53</c:v>
                </c:pt>
                <c:pt idx="99">
                  <c:v>54</c:v>
                </c:pt>
                <c:pt idx="100">
                  <c:v>55</c:v>
                </c:pt>
                <c:pt idx="101">
                  <c:v>56</c:v>
                </c:pt>
                <c:pt idx="102">
                  <c:v>57</c:v>
                </c:pt>
                <c:pt idx="103">
                  <c:v>58</c:v>
                </c:pt>
                <c:pt idx="104">
                  <c:v>59</c:v>
                </c:pt>
                <c:pt idx="105">
                  <c:v>60</c:v>
                </c:pt>
                <c:pt idx="106">
                  <c:v>61</c:v>
                </c:pt>
                <c:pt idx="107">
                  <c:v>62</c:v>
                </c:pt>
                <c:pt idx="108">
                  <c:v>63</c:v>
                </c:pt>
                <c:pt idx="109">
                  <c:v>64</c:v>
                </c:pt>
                <c:pt idx="110">
                  <c:v>65</c:v>
                </c:pt>
                <c:pt idx="111">
                  <c:v>66</c:v>
                </c:pt>
                <c:pt idx="112">
                  <c:v>67</c:v>
                </c:pt>
                <c:pt idx="113">
                  <c:v>68</c:v>
                </c:pt>
                <c:pt idx="114">
                  <c:v>69</c:v>
                </c:pt>
                <c:pt idx="115">
                  <c:v>70</c:v>
                </c:pt>
                <c:pt idx="116">
                  <c:v>71</c:v>
                </c:pt>
                <c:pt idx="117">
                  <c:v>72</c:v>
                </c:pt>
                <c:pt idx="118">
                  <c:v>73</c:v>
                </c:pt>
                <c:pt idx="119">
                  <c:v>74</c:v>
                </c:pt>
                <c:pt idx="120">
                  <c:v>75</c:v>
                </c:pt>
                <c:pt idx="121">
                  <c:v>76</c:v>
                </c:pt>
                <c:pt idx="122">
                  <c:v>77</c:v>
                </c:pt>
                <c:pt idx="123">
                  <c:v>78</c:v>
                </c:pt>
                <c:pt idx="124">
                  <c:v>79</c:v>
                </c:pt>
                <c:pt idx="125">
                  <c:v>80</c:v>
                </c:pt>
                <c:pt idx="126">
                  <c:v>81</c:v>
                </c:pt>
                <c:pt idx="127">
                  <c:v>82</c:v>
                </c:pt>
                <c:pt idx="128">
                  <c:v>83</c:v>
                </c:pt>
                <c:pt idx="129">
                  <c:v>84</c:v>
                </c:pt>
                <c:pt idx="130">
                  <c:v>85</c:v>
                </c:pt>
                <c:pt idx="131">
                  <c:v>86</c:v>
                </c:pt>
                <c:pt idx="132">
                  <c:v>87</c:v>
                </c:pt>
                <c:pt idx="133">
                  <c:v>88</c:v>
                </c:pt>
                <c:pt idx="134">
                  <c:v>89</c:v>
                </c:pt>
                <c:pt idx="135">
                  <c:v>90</c:v>
                </c:pt>
                <c:pt idx="136">
                  <c:v>91</c:v>
                </c:pt>
                <c:pt idx="137">
                  <c:v>92</c:v>
                </c:pt>
                <c:pt idx="138">
                  <c:v>93</c:v>
                </c:pt>
                <c:pt idx="139">
                  <c:v>94</c:v>
                </c:pt>
                <c:pt idx="140">
                  <c:v>95</c:v>
                </c:pt>
                <c:pt idx="141">
                  <c:v>96</c:v>
                </c:pt>
                <c:pt idx="142">
                  <c:v>97</c:v>
                </c:pt>
                <c:pt idx="143">
                  <c:v>98</c:v>
                </c:pt>
                <c:pt idx="144">
                  <c:v>99</c:v>
                </c:pt>
                <c:pt idx="145">
                  <c:v>100</c:v>
                </c:pt>
                <c:pt idx="146">
                  <c:v>101</c:v>
                </c:pt>
                <c:pt idx="147">
                  <c:v>102</c:v>
                </c:pt>
                <c:pt idx="148">
                  <c:v>103</c:v>
                </c:pt>
                <c:pt idx="149">
                  <c:v>104</c:v>
                </c:pt>
                <c:pt idx="150">
                  <c:v>105</c:v>
                </c:pt>
                <c:pt idx="151">
                  <c:v>106</c:v>
                </c:pt>
                <c:pt idx="152">
                  <c:v>107</c:v>
                </c:pt>
                <c:pt idx="153">
                  <c:v>108</c:v>
                </c:pt>
                <c:pt idx="154">
                  <c:v>109</c:v>
                </c:pt>
                <c:pt idx="155">
                  <c:v>110</c:v>
                </c:pt>
                <c:pt idx="156">
                  <c:v>111</c:v>
                </c:pt>
                <c:pt idx="157">
                  <c:v>112</c:v>
                </c:pt>
                <c:pt idx="158">
                  <c:v>113</c:v>
                </c:pt>
                <c:pt idx="159">
                  <c:v>114</c:v>
                </c:pt>
                <c:pt idx="160">
                  <c:v>115</c:v>
                </c:pt>
                <c:pt idx="161">
                  <c:v>116</c:v>
                </c:pt>
                <c:pt idx="162">
                  <c:v>117</c:v>
                </c:pt>
                <c:pt idx="163">
                  <c:v>118</c:v>
                </c:pt>
                <c:pt idx="164">
                  <c:v>119</c:v>
                </c:pt>
                <c:pt idx="165">
                  <c:v>120</c:v>
                </c:pt>
                <c:pt idx="166">
                  <c:v>130</c:v>
                </c:pt>
                <c:pt idx="167">
                  <c:v>140</c:v>
                </c:pt>
                <c:pt idx="168">
                  <c:v>150</c:v>
                </c:pt>
              </c:numCache>
            </c:numRef>
          </c:xVal>
          <c:yVal>
            <c:numRef>
              <c:f>Glikol!$AH$18:$AH$186</c:f>
              <c:numCache>
                <c:formatCode>General</c:formatCode>
                <c:ptCount val="169"/>
                <c:pt idx="35">
                  <c:v>1046.1527142857144</c:v>
                </c:pt>
                <c:pt idx="36">
                  <c:v>1045.8389928571428</c:v>
                </c:pt>
                <c:pt idx="37">
                  <c:v>1045.5252714285716</c:v>
                </c:pt>
                <c:pt idx="38">
                  <c:v>1045.2115500000002</c:v>
                </c:pt>
                <c:pt idx="39">
                  <c:v>1044.8978285714286</c:v>
                </c:pt>
                <c:pt idx="40">
                  <c:v>1044.5841071428572</c:v>
                </c:pt>
                <c:pt idx="41">
                  <c:v>1044.2703857142858</c:v>
                </c:pt>
                <c:pt idx="42">
                  <c:v>1043.9566642857144</c:v>
                </c:pt>
                <c:pt idx="43">
                  <c:v>1043.6429428571428</c:v>
                </c:pt>
                <c:pt idx="44">
                  <c:v>1043.3292214285714</c:v>
                </c:pt>
                <c:pt idx="45">
                  <c:v>1043.0155</c:v>
                </c:pt>
                <c:pt idx="46">
                  <c:v>1042.6533785714287</c:v>
                </c:pt>
                <c:pt idx="47">
                  <c:v>1042.2912571428571</c:v>
                </c:pt>
                <c:pt idx="48">
                  <c:v>1041.9291357142858</c:v>
                </c:pt>
                <c:pt idx="49">
                  <c:v>1041.5670142857143</c:v>
                </c:pt>
                <c:pt idx="50">
                  <c:v>1041.204892857143</c:v>
                </c:pt>
                <c:pt idx="51">
                  <c:v>1040.8427714285715</c:v>
                </c:pt>
                <c:pt idx="52">
                  <c:v>1040.48065</c:v>
                </c:pt>
                <c:pt idx="53">
                  <c:v>1040.1185285714287</c:v>
                </c:pt>
                <c:pt idx="54">
                  <c:v>1039.7564071428571</c:v>
                </c:pt>
                <c:pt idx="55">
                  <c:v>1039.3942857142858</c:v>
                </c:pt>
                <c:pt idx="56">
                  <c:v>1038.9845928571428</c:v>
                </c:pt>
                <c:pt idx="57">
                  <c:v>1038.5749000000001</c:v>
                </c:pt>
                <c:pt idx="58">
                  <c:v>1038.1652071428573</c:v>
                </c:pt>
                <c:pt idx="59">
                  <c:v>1037.7555142857143</c:v>
                </c:pt>
                <c:pt idx="60">
                  <c:v>1037.3458214285713</c:v>
                </c:pt>
                <c:pt idx="61">
                  <c:v>1036.9361285714285</c:v>
                </c:pt>
                <c:pt idx="62">
                  <c:v>1036.5264357142858</c:v>
                </c:pt>
                <c:pt idx="63">
                  <c:v>1036.116742857143</c:v>
                </c:pt>
                <c:pt idx="64">
                  <c:v>1035.70705</c:v>
                </c:pt>
                <c:pt idx="65">
                  <c:v>1035.2973571428572</c:v>
                </c:pt>
                <c:pt idx="66">
                  <c:v>1034.8411785714286</c:v>
                </c:pt>
                <c:pt idx="67">
                  <c:v>1034.385</c:v>
                </c:pt>
                <c:pt idx="68">
                  <c:v>1033.9288214285714</c:v>
                </c:pt>
                <c:pt idx="69">
                  <c:v>1033.4726428571428</c:v>
                </c:pt>
                <c:pt idx="70">
                  <c:v>1033.0164642857142</c:v>
                </c:pt>
                <c:pt idx="71">
                  <c:v>1032.5602857142858</c:v>
                </c:pt>
                <c:pt idx="72">
                  <c:v>1032.1041071428572</c:v>
                </c:pt>
                <c:pt idx="73">
                  <c:v>1031.6479285714286</c:v>
                </c:pt>
                <c:pt idx="74">
                  <c:v>1031.1917500000002</c:v>
                </c:pt>
                <c:pt idx="75">
                  <c:v>1030.7355714285716</c:v>
                </c:pt>
                <c:pt idx="76">
                  <c:v>1030.2336785714288</c:v>
                </c:pt>
                <c:pt idx="77">
                  <c:v>1029.7317857142857</c:v>
                </c:pt>
                <c:pt idx="78">
                  <c:v>1029.2298928571429</c:v>
                </c:pt>
                <c:pt idx="79">
                  <c:v>1028.7280000000001</c:v>
                </c:pt>
                <c:pt idx="80">
                  <c:v>1028.2261071428572</c:v>
                </c:pt>
                <c:pt idx="81">
                  <c:v>1027.7242142857142</c:v>
                </c:pt>
                <c:pt idx="82">
                  <c:v>1027.2223214285714</c:v>
                </c:pt>
                <c:pt idx="83">
                  <c:v>1026.7204285714286</c:v>
                </c:pt>
                <c:pt idx="84">
                  <c:v>1026.2185357142857</c:v>
                </c:pt>
                <c:pt idx="85">
                  <c:v>1025.7166428571429</c:v>
                </c:pt>
                <c:pt idx="86">
                  <c:v>1025.1701499999999</c:v>
                </c:pt>
                <c:pt idx="87">
                  <c:v>1024.6236571428572</c:v>
                </c:pt>
                <c:pt idx="88">
                  <c:v>1024.0771642857144</c:v>
                </c:pt>
                <c:pt idx="89">
                  <c:v>1023.5306714285715</c:v>
                </c:pt>
                <c:pt idx="90">
                  <c:v>1022.9841785714286</c:v>
                </c:pt>
                <c:pt idx="91">
                  <c:v>1022.4376857142856</c:v>
                </c:pt>
                <c:pt idx="92">
                  <c:v>1021.8911928571429</c:v>
                </c:pt>
                <c:pt idx="93">
                  <c:v>1021.3447</c:v>
                </c:pt>
                <c:pt idx="94">
                  <c:v>1020.7982071428572</c:v>
                </c:pt>
                <c:pt idx="95">
                  <c:v>1020.2517142857143</c:v>
                </c:pt>
                <c:pt idx="96">
                  <c:v>1019.6615214285715</c:v>
                </c:pt>
                <c:pt idx="97">
                  <c:v>1019.0713285714285</c:v>
                </c:pt>
                <c:pt idx="98">
                  <c:v>1018.4811357142858</c:v>
                </c:pt>
                <c:pt idx="99">
                  <c:v>1017.8909428571428</c:v>
                </c:pt>
                <c:pt idx="100">
                  <c:v>1017.30075</c:v>
                </c:pt>
                <c:pt idx="101">
                  <c:v>1016.7105571428572</c:v>
                </c:pt>
                <c:pt idx="102">
                  <c:v>1016.1203642857142</c:v>
                </c:pt>
                <c:pt idx="103">
                  <c:v>1015.5301714285714</c:v>
                </c:pt>
                <c:pt idx="104">
                  <c:v>1014.9399785714286</c:v>
                </c:pt>
                <c:pt idx="105">
                  <c:v>1014.3497857142858</c:v>
                </c:pt>
                <c:pt idx="106">
                  <c:v>1013.7170214285715</c:v>
                </c:pt>
                <c:pt idx="107">
                  <c:v>1013.0842571428572</c:v>
                </c:pt>
                <c:pt idx="108">
                  <c:v>1012.4514928571429</c:v>
                </c:pt>
                <c:pt idx="109">
                  <c:v>1011.8187285714286</c:v>
                </c:pt>
                <c:pt idx="110">
                  <c:v>1011.1859642857144</c:v>
                </c:pt>
                <c:pt idx="111">
                  <c:v>1010.5532000000001</c:v>
                </c:pt>
                <c:pt idx="112">
                  <c:v>1009.9204357142856</c:v>
                </c:pt>
                <c:pt idx="113">
                  <c:v>1009.2876714285715</c:v>
                </c:pt>
                <c:pt idx="114">
                  <c:v>1008.6549071428573</c:v>
                </c:pt>
                <c:pt idx="115">
                  <c:v>1008.0221428571429</c:v>
                </c:pt>
                <c:pt idx="116">
                  <c:v>1007.3478771428572</c:v>
                </c:pt>
                <c:pt idx="117">
                  <c:v>1006.6736114285715</c:v>
                </c:pt>
                <c:pt idx="118">
                  <c:v>1005.9993457142857</c:v>
                </c:pt>
                <c:pt idx="119">
                  <c:v>1005.32508</c:v>
                </c:pt>
                <c:pt idx="120">
                  <c:v>1004.6508142857143</c:v>
                </c:pt>
                <c:pt idx="121">
                  <c:v>1003.9765485714286</c:v>
                </c:pt>
                <c:pt idx="122">
                  <c:v>1003.3022828571428</c:v>
                </c:pt>
                <c:pt idx="123">
                  <c:v>1002.6280171428571</c:v>
                </c:pt>
                <c:pt idx="124">
                  <c:v>1001.9537514285714</c:v>
                </c:pt>
                <c:pt idx="125">
                  <c:v>1001.2794857142857</c:v>
                </c:pt>
                <c:pt idx="126">
                  <c:v>1000.5648014285714</c:v>
                </c:pt>
                <c:pt idx="127">
                  <c:v>999.85011714285713</c:v>
                </c:pt>
                <c:pt idx="128">
                  <c:v>999.13543285714286</c:v>
                </c:pt>
                <c:pt idx="129">
                  <c:v>998.42074857142859</c:v>
                </c:pt>
                <c:pt idx="130">
                  <c:v>997.70606428571432</c:v>
                </c:pt>
                <c:pt idx="131">
                  <c:v>996.99137999999994</c:v>
                </c:pt>
                <c:pt idx="132">
                  <c:v>996.27669571428567</c:v>
                </c:pt>
                <c:pt idx="133">
                  <c:v>995.5620114285714</c:v>
                </c:pt>
                <c:pt idx="134">
                  <c:v>994.84732714285713</c:v>
                </c:pt>
                <c:pt idx="135">
                  <c:v>994.13264285714286</c:v>
                </c:pt>
                <c:pt idx="136">
                  <c:v>993.37869357142858</c:v>
                </c:pt>
                <c:pt idx="137">
                  <c:v>992.62474428571431</c:v>
                </c:pt>
                <c:pt idx="138">
                  <c:v>991.87079500000004</c:v>
                </c:pt>
                <c:pt idx="139">
                  <c:v>991.11684571428566</c:v>
                </c:pt>
                <c:pt idx="140">
                  <c:v>990.36289642857139</c:v>
                </c:pt>
                <c:pt idx="141">
                  <c:v>989.60894714285712</c:v>
                </c:pt>
                <c:pt idx="142">
                  <c:v>988.85499785714285</c:v>
                </c:pt>
                <c:pt idx="143">
                  <c:v>988.10104857142858</c:v>
                </c:pt>
                <c:pt idx="144">
                  <c:v>987.34709928571419</c:v>
                </c:pt>
                <c:pt idx="145">
                  <c:v>986.59314999999992</c:v>
                </c:pt>
                <c:pt idx="146">
                  <c:v>985.80111642857139</c:v>
                </c:pt>
                <c:pt idx="147">
                  <c:v>985.00908285714286</c:v>
                </c:pt>
                <c:pt idx="148">
                  <c:v>984.21704928571432</c:v>
                </c:pt>
                <c:pt idx="149">
                  <c:v>983.42501571428568</c:v>
                </c:pt>
                <c:pt idx="150">
                  <c:v>982.63298214285714</c:v>
                </c:pt>
                <c:pt idx="151">
                  <c:v>981.8409485714285</c:v>
                </c:pt>
                <c:pt idx="152">
                  <c:v>981.04891499999997</c:v>
                </c:pt>
                <c:pt idx="153">
                  <c:v>980.25688142857143</c:v>
                </c:pt>
                <c:pt idx="154">
                  <c:v>979.46484785714279</c:v>
                </c:pt>
                <c:pt idx="155">
                  <c:v>978.67281428571425</c:v>
                </c:pt>
                <c:pt idx="156">
                  <c:v>977.8439042857143</c:v>
                </c:pt>
                <c:pt idx="157">
                  <c:v>977.01499428571424</c:v>
                </c:pt>
                <c:pt idx="158">
                  <c:v>976.18608428571429</c:v>
                </c:pt>
                <c:pt idx="159">
                  <c:v>975.35717428571422</c:v>
                </c:pt>
                <c:pt idx="160">
                  <c:v>974.52826428571427</c:v>
                </c:pt>
                <c:pt idx="161">
                  <c:v>973.69935428571432</c:v>
                </c:pt>
                <c:pt idx="162">
                  <c:v>972.87044428571426</c:v>
                </c:pt>
                <c:pt idx="163">
                  <c:v>972.04153428571431</c:v>
                </c:pt>
                <c:pt idx="164">
                  <c:v>971.21262428571424</c:v>
                </c:pt>
                <c:pt idx="165">
                  <c:v>970.38371428571429</c:v>
                </c:pt>
                <c:pt idx="166">
                  <c:v>961.73829285714282</c:v>
                </c:pt>
                <c:pt idx="167">
                  <c:v>952.74926428571428</c:v>
                </c:pt>
                <c:pt idx="168">
                  <c:v>943.42967857142855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184C-414D-84AC-804EC916F92B}"/>
            </c:ext>
          </c:extLst>
        </c:ser>
        <c:ser>
          <c:idx val="30"/>
          <c:order val="30"/>
          <c:tx>
            <c:strRef>
              <c:f>Glikol!$AK$17</c:f>
              <c:strCache>
                <c:ptCount val="1"/>
                <c:pt idx="0">
                  <c:v>29 %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Glikol!$F$18:$F$186</c:f>
              <c:numCache>
                <c:formatCode>General</c:formatCode>
                <c:ptCount val="169"/>
                <c:pt idx="0">
                  <c:v>-45</c:v>
                </c:pt>
                <c:pt idx="1">
                  <c:v>-44</c:v>
                </c:pt>
                <c:pt idx="2">
                  <c:v>-43</c:v>
                </c:pt>
                <c:pt idx="3">
                  <c:v>-42</c:v>
                </c:pt>
                <c:pt idx="4">
                  <c:v>-41</c:v>
                </c:pt>
                <c:pt idx="5">
                  <c:v>-40</c:v>
                </c:pt>
                <c:pt idx="6">
                  <c:v>-39</c:v>
                </c:pt>
                <c:pt idx="7">
                  <c:v>-38</c:v>
                </c:pt>
                <c:pt idx="8">
                  <c:v>-37</c:v>
                </c:pt>
                <c:pt idx="9">
                  <c:v>-36</c:v>
                </c:pt>
                <c:pt idx="10">
                  <c:v>-35</c:v>
                </c:pt>
                <c:pt idx="11">
                  <c:v>-34</c:v>
                </c:pt>
                <c:pt idx="12">
                  <c:v>-33</c:v>
                </c:pt>
                <c:pt idx="13">
                  <c:v>-32</c:v>
                </c:pt>
                <c:pt idx="14">
                  <c:v>-31</c:v>
                </c:pt>
                <c:pt idx="15">
                  <c:v>-30</c:v>
                </c:pt>
                <c:pt idx="16">
                  <c:v>-29</c:v>
                </c:pt>
                <c:pt idx="17">
                  <c:v>-28</c:v>
                </c:pt>
                <c:pt idx="18">
                  <c:v>-27</c:v>
                </c:pt>
                <c:pt idx="19">
                  <c:v>-26</c:v>
                </c:pt>
                <c:pt idx="20">
                  <c:v>-25</c:v>
                </c:pt>
                <c:pt idx="21">
                  <c:v>-24</c:v>
                </c:pt>
                <c:pt idx="22">
                  <c:v>-23</c:v>
                </c:pt>
                <c:pt idx="23">
                  <c:v>-22</c:v>
                </c:pt>
                <c:pt idx="24">
                  <c:v>-21</c:v>
                </c:pt>
                <c:pt idx="25">
                  <c:v>-20</c:v>
                </c:pt>
                <c:pt idx="26">
                  <c:v>-19</c:v>
                </c:pt>
                <c:pt idx="27">
                  <c:v>-18</c:v>
                </c:pt>
                <c:pt idx="28">
                  <c:v>-17</c:v>
                </c:pt>
                <c:pt idx="29">
                  <c:v>-16</c:v>
                </c:pt>
                <c:pt idx="30">
                  <c:v>-15</c:v>
                </c:pt>
                <c:pt idx="31">
                  <c:v>-14</c:v>
                </c:pt>
                <c:pt idx="32">
                  <c:v>-13</c:v>
                </c:pt>
                <c:pt idx="33">
                  <c:v>-12</c:v>
                </c:pt>
                <c:pt idx="34">
                  <c:v>-11</c:v>
                </c:pt>
                <c:pt idx="35">
                  <c:v>-10</c:v>
                </c:pt>
                <c:pt idx="36">
                  <c:v>-9</c:v>
                </c:pt>
                <c:pt idx="37">
                  <c:v>-8</c:v>
                </c:pt>
                <c:pt idx="38">
                  <c:v>-7</c:v>
                </c:pt>
                <c:pt idx="39">
                  <c:v>-6</c:v>
                </c:pt>
                <c:pt idx="40">
                  <c:v>-5</c:v>
                </c:pt>
                <c:pt idx="41">
                  <c:v>-4</c:v>
                </c:pt>
                <c:pt idx="42">
                  <c:v>-3</c:v>
                </c:pt>
                <c:pt idx="43">
                  <c:v>-2</c:v>
                </c:pt>
                <c:pt idx="44">
                  <c:v>-1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4</c:v>
                </c:pt>
                <c:pt idx="50">
                  <c:v>5</c:v>
                </c:pt>
                <c:pt idx="51">
                  <c:v>6</c:v>
                </c:pt>
                <c:pt idx="52">
                  <c:v>7</c:v>
                </c:pt>
                <c:pt idx="53">
                  <c:v>8</c:v>
                </c:pt>
                <c:pt idx="54">
                  <c:v>9</c:v>
                </c:pt>
                <c:pt idx="55">
                  <c:v>10</c:v>
                </c:pt>
                <c:pt idx="56">
                  <c:v>11</c:v>
                </c:pt>
                <c:pt idx="57">
                  <c:v>12</c:v>
                </c:pt>
                <c:pt idx="58">
                  <c:v>13</c:v>
                </c:pt>
                <c:pt idx="59">
                  <c:v>14</c:v>
                </c:pt>
                <c:pt idx="60">
                  <c:v>15</c:v>
                </c:pt>
                <c:pt idx="61">
                  <c:v>16</c:v>
                </c:pt>
                <c:pt idx="62">
                  <c:v>17</c:v>
                </c:pt>
                <c:pt idx="63">
                  <c:v>18</c:v>
                </c:pt>
                <c:pt idx="64">
                  <c:v>19</c:v>
                </c:pt>
                <c:pt idx="65">
                  <c:v>20</c:v>
                </c:pt>
                <c:pt idx="66">
                  <c:v>21</c:v>
                </c:pt>
                <c:pt idx="67">
                  <c:v>22</c:v>
                </c:pt>
                <c:pt idx="68">
                  <c:v>23</c:v>
                </c:pt>
                <c:pt idx="69">
                  <c:v>24</c:v>
                </c:pt>
                <c:pt idx="70">
                  <c:v>25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29</c:v>
                </c:pt>
                <c:pt idx="75">
                  <c:v>30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34</c:v>
                </c:pt>
                <c:pt idx="80">
                  <c:v>35</c:v>
                </c:pt>
                <c:pt idx="81">
                  <c:v>36</c:v>
                </c:pt>
                <c:pt idx="82">
                  <c:v>37</c:v>
                </c:pt>
                <c:pt idx="83">
                  <c:v>38</c:v>
                </c:pt>
                <c:pt idx="84">
                  <c:v>39</c:v>
                </c:pt>
                <c:pt idx="85">
                  <c:v>40</c:v>
                </c:pt>
                <c:pt idx="86">
                  <c:v>41</c:v>
                </c:pt>
                <c:pt idx="87">
                  <c:v>42</c:v>
                </c:pt>
                <c:pt idx="88">
                  <c:v>43</c:v>
                </c:pt>
                <c:pt idx="89">
                  <c:v>44</c:v>
                </c:pt>
                <c:pt idx="90">
                  <c:v>45</c:v>
                </c:pt>
                <c:pt idx="91">
                  <c:v>46</c:v>
                </c:pt>
                <c:pt idx="92">
                  <c:v>47</c:v>
                </c:pt>
                <c:pt idx="93">
                  <c:v>48</c:v>
                </c:pt>
                <c:pt idx="94">
                  <c:v>49</c:v>
                </c:pt>
                <c:pt idx="95">
                  <c:v>50</c:v>
                </c:pt>
                <c:pt idx="96">
                  <c:v>51</c:v>
                </c:pt>
                <c:pt idx="97">
                  <c:v>52</c:v>
                </c:pt>
                <c:pt idx="98">
                  <c:v>53</c:v>
                </c:pt>
                <c:pt idx="99">
                  <c:v>54</c:v>
                </c:pt>
                <c:pt idx="100">
                  <c:v>55</c:v>
                </c:pt>
                <c:pt idx="101">
                  <c:v>56</c:v>
                </c:pt>
                <c:pt idx="102">
                  <c:v>57</c:v>
                </c:pt>
                <c:pt idx="103">
                  <c:v>58</c:v>
                </c:pt>
                <c:pt idx="104">
                  <c:v>59</c:v>
                </c:pt>
                <c:pt idx="105">
                  <c:v>60</c:v>
                </c:pt>
                <c:pt idx="106">
                  <c:v>61</c:v>
                </c:pt>
                <c:pt idx="107">
                  <c:v>62</c:v>
                </c:pt>
                <c:pt idx="108">
                  <c:v>63</c:v>
                </c:pt>
                <c:pt idx="109">
                  <c:v>64</c:v>
                </c:pt>
                <c:pt idx="110">
                  <c:v>65</c:v>
                </c:pt>
                <c:pt idx="111">
                  <c:v>66</c:v>
                </c:pt>
                <c:pt idx="112">
                  <c:v>67</c:v>
                </c:pt>
                <c:pt idx="113">
                  <c:v>68</c:v>
                </c:pt>
                <c:pt idx="114">
                  <c:v>69</c:v>
                </c:pt>
                <c:pt idx="115">
                  <c:v>70</c:v>
                </c:pt>
                <c:pt idx="116">
                  <c:v>71</c:v>
                </c:pt>
                <c:pt idx="117">
                  <c:v>72</c:v>
                </c:pt>
                <c:pt idx="118">
                  <c:v>73</c:v>
                </c:pt>
                <c:pt idx="119">
                  <c:v>74</c:v>
                </c:pt>
                <c:pt idx="120">
                  <c:v>75</c:v>
                </c:pt>
                <c:pt idx="121">
                  <c:v>76</c:v>
                </c:pt>
                <c:pt idx="122">
                  <c:v>77</c:v>
                </c:pt>
                <c:pt idx="123">
                  <c:v>78</c:v>
                </c:pt>
                <c:pt idx="124">
                  <c:v>79</c:v>
                </c:pt>
                <c:pt idx="125">
                  <c:v>80</c:v>
                </c:pt>
                <c:pt idx="126">
                  <c:v>81</c:v>
                </c:pt>
                <c:pt idx="127">
                  <c:v>82</c:v>
                </c:pt>
                <c:pt idx="128">
                  <c:v>83</c:v>
                </c:pt>
                <c:pt idx="129">
                  <c:v>84</c:v>
                </c:pt>
                <c:pt idx="130">
                  <c:v>85</c:v>
                </c:pt>
                <c:pt idx="131">
                  <c:v>86</c:v>
                </c:pt>
                <c:pt idx="132">
                  <c:v>87</c:v>
                </c:pt>
                <c:pt idx="133">
                  <c:v>88</c:v>
                </c:pt>
                <c:pt idx="134">
                  <c:v>89</c:v>
                </c:pt>
                <c:pt idx="135">
                  <c:v>90</c:v>
                </c:pt>
                <c:pt idx="136">
                  <c:v>91</c:v>
                </c:pt>
                <c:pt idx="137">
                  <c:v>92</c:v>
                </c:pt>
                <c:pt idx="138">
                  <c:v>93</c:v>
                </c:pt>
                <c:pt idx="139">
                  <c:v>94</c:v>
                </c:pt>
                <c:pt idx="140">
                  <c:v>95</c:v>
                </c:pt>
                <c:pt idx="141">
                  <c:v>96</c:v>
                </c:pt>
                <c:pt idx="142">
                  <c:v>97</c:v>
                </c:pt>
                <c:pt idx="143">
                  <c:v>98</c:v>
                </c:pt>
                <c:pt idx="144">
                  <c:v>99</c:v>
                </c:pt>
                <c:pt idx="145">
                  <c:v>100</c:v>
                </c:pt>
                <c:pt idx="146">
                  <c:v>101</c:v>
                </c:pt>
                <c:pt idx="147">
                  <c:v>102</c:v>
                </c:pt>
                <c:pt idx="148">
                  <c:v>103</c:v>
                </c:pt>
                <c:pt idx="149">
                  <c:v>104</c:v>
                </c:pt>
                <c:pt idx="150">
                  <c:v>105</c:v>
                </c:pt>
                <c:pt idx="151">
                  <c:v>106</c:v>
                </c:pt>
                <c:pt idx="152">
                  <c:v>107</c:v>
                </c:pt>
                <c:pt idx="153">
                  <c:v>108</c:v>
                </c:pt>
                <c:pt idx="154">
                  <c:v>109</c:v>
                </c:pt>
                <c:pt idx="155">
                  <c:v>110</c:v>
                </c:pt>
                <c:pt idx="156">
                  <c:v>111</c:v>
                </c:pt>
                <c:pt idx="157">
                  <c:v>112</c:v>
                </c:pt>
                <c:pt idx="158">
                  <c:v>113</c:v>
                </c:pt>
                <c:pt idx="159">
                  <c:v>114</c:v>
                </c:pt>
                <c:pt idx="160">
                  <c:v>115</c:v>
                </c:pt>
                <c:pt idx="161">
                  <c:v>116</c:v>
                </c:pt>
                <c:pt idx="162">
                  <c:v>117</c:v>
                </c:pt>
                <c:pt idx="163">
                  <c:v>118</c:v>
                </c:pt>
                <c:pt idx="164">
                  <c:v>119</c:v>
                </c:pt>
                <c:pt idx="165">
                  <c:v>120</c:v>
                </c:pt>
                <c:pt idx="166">
                  <c:v>130</c:v>
                </c:pt>
                <c:pt idx="167">
                  <c:v>140</c:v>
                </c:pt>
                <c:pt idx="168">
                  <c:v>150</c:v>
                </c:pt>
              </c:numCache>
            </c:numRef>
          </c:xVal>
          <c:yVal>
            <c:numRef>
              <c:f>Glikol!$AK$18:$AK$186</c:f>
              <c:numCache>
                <c:formatCode>General</c:formatCode>
                <c:ptCount val="169"/>
                <c:pt idx="35">
                  <c:v>1050.8515714285716</c:v>
                </c:pt>
                <c:pt idx="36">
                  <c:v>1050.5140642857143</c:v>
                </c:pt>
                <c:pt idx="37">
                  <c:v>1050.1765571428573</c:v>
                </c:pt>
                <c:pt idx="38">
                  <c:v>1049.83905</c:v>
                </c:pt>
                <c:pt idx="39">
                  <c:v>1049.5015428571428</c:v>
                </c:pt>
                <c:pt idx="40">
                  <c:v>1049.1640357142858</c:v>
                </c:pt>
                <c:pt idx="41">
                  <c:v>1048.8265285714288</c:v>
                </c:pt>
                <c:pt idx="42">
                  <c:v>1048.4890214285715</c:v>
                </c:pt>
                <c:pt idx="43">
                  <c:v>1048.1515142857143</c:v>
                </c:pt>
                <c:pt idx="44">
                  <c:v>1047.8140071428572</c:v>
                </c:pt>
                <c:pt idx="45">
                  <c:v>1047.4765</c:v>
                </c:pt>
                <c:pt idx="46">
                  <c:v>1047.0929928571429</c:v>
                </c:pt>
                <c:pt idx="47">
                  <c:v>1046.7094857142858</c:v>
                </c:pt>
                <c:pt idx="48">
                  <c:v>1046.3259785714285</c:v>
                </c:pt>
                <c:pt idx="49">
                  <c:v>1045.9424714285715</c:v>
                </c:pt>
                <c:pt idx="50">
                  <c:v>1045.5589642857144</c:v>
                </c:pt>
                <c:pt idx="51">
                  <c:v>1045.1754571428573</c:v>
                </c:pt>
                <c:pt idx="52">
                  <c:v>1044.79195</c:v>
                </c:pt>
                <c:pt idx="53">
                  <c:v>1044.4084428571427</c:v>
                </c:pt>
                <c:pt idx="54">
                  <c:v>1044.0249357142857</c:v>
                </c:pt>
                <c:pt idx="55">
                  <c:v>1043.6414285714286</c:v>
                </c:pt>
                <c:pt idx="56">
                  <c:v>1043.2126642857143</c:v>
                </c:pt>
                <c:pt idx="57">
                  <c:v>1042.7838999999999</c:v>
                </c:pt>
                <c:pt idx="58">
                  <c:v>1042.3551357142858</c:v>
                </c:pt>
                <c:pt idx="59">
                  <c:v>1041.9263714285714</c:v>
                </c:pt>
                <c:pt idx="60">
                  <c:v>1041.4976071428571</c:v>
                </c:pt>
                <c:pt idx="61">
                  <c:v>1041.068842857143</c:v>
                </c:pt>
                <c:pt idx="62">
                  <c:v>1040.6400785714286</c:v>
                </c:pt>
                <c:pt idx="63">
                  <c:v>1040.2113142857145</c:v>
                </c:pt>
                <c:pt idx="64">
                  <c:v>1039.7825500000001</c:v>
                </c:pt>
                <c:pt idx="65">
                  <c:v>1039.3537857142858</c:v>
                </c:pt>
                <c:pt idx="66">
                  <c:v>1038.8805928571428</c:v>
                </c:pt>
                <c:pt idx="67">
                  <c:v>1038.4074000000001</c:v>
                </c:pt>
                <c:pt idx="68">
                  <c:v>1037.9342071428573</c:v>
                </c:pt>
                <c:pt idx="69">
                  <c:v>1037.4610142857143</c:v>
                </c:pt>
                <c:pt idx="70">
                  <c:v>1036.9878214285714</c:v>
                </c:pt>
                <c:pt idx="71">
                  <c:v>1036.5146285714286</c:v>
                </c:pt>
                <c:pt idx="72">
                  <c:v>1036.0414357142856</c:v>
                </c:pt>
                <c:pt idx="73">
                  <c:v>1035.5682428571431</c:v>
                </c:pt>
                <c:pt idx="74">
                  <c:v>1035.0950500000001</c:v>
                </c:pt>
                <c:pt idx="75">
                  <c:v>1034.6218571428572</c:v>
                </c:pt>
                <c:pt idx="76">
                  <c:v>1034.1050928571428</c:v>
                </c:pt>
                <c:pt idx="77">
                  <c:v>1033.5883285714287</c:v>
                </c:pt>
                <c:pt idx="78">
                  <c:v>1033.0715642857144</c:v>
                </c:pt>
                <c:pt idx="79">
                  <c:v>1032.5548000000001</c:v>
                </c:pt>
                <c:pt idx="80">
                  <c:v>1032.0380357142858</c:v>
                </c:pt>
                <c:pt idx="81">
                  <c:v>1031.5212714285715</c:v>
                </c:pt>
                <c:pt idx="82">
                  <c:v>1031.0045071428572</c:v>
                </c:pt>
                <c:pt idx="83">
                  <c:v>1030.4877428571428</c:v>
                </c:pt>
                <c:pt idx="84">
                  <c:v>1029.9709785714288</c:v>
                </c:pt>
                <c:pt idx="85">
                  <c:v>1029.4542142857144</c:v>
                </c:pt>
                <c:pt idx="86">
                  <c:v>1028.89465</c:v>
                </c:pt>
                <c:pt idx="87">
                  <c:v>1028.3350857142857</c:v>
                </c:pt>
                <c:pt idx="88">
                  <c:v>1027.7755214285714</c:v>
                </c:pt>
                <c:pt idx="89">
                  <c:v>1027.2159571428572</c:v>
                </c:pt>
                <c:pt idx="90">
                  <c:v>1026.6563928571429</c:v>
                </c:pt>
                <c:pt idx="91">
                  <c:v>1026.0968285714287</c:v>
                </c:pt>
                <c:pt idx="92">
                  <c:v>1025.5372642857144</c:v>
                </c:pt>
                <c:pt idx="93">
                  <c:v>1024.9776999999999</c:v>
                </c:pt>
                <c:pt idx="94">
                  <c:v>1024.4181357142857</c:v>
                </c:pt>
                <c:pt idx="95">
                  <c:v>1023.8585714285714</c:v>
                </c:pt>
                <c:pt idx="96">
                  <c:v>1023.2571071428572</c:v>
                </c:pt>
                <c:pt idx="97">
                  <c:v>1022.6556428571428</c:v>
                </c:pt>
                <c:pt idx="98">
                  <c:v>1022.0541785714286</c:v>
                </c:pt>
                <c:pt idx="99">
                  <c:v>1021.4527142857143</c:v>
                </c:pt>
                <c:pt idx="100">
                  <c:v>1020.8512500000001</c:v>
                </c:pt>
                <c:pt idx="101">
                  <c:v>1020.2497857142857</c:v>
                </c:pt>
                <c:pt idx="102">
                  <c:v>1019.6483214285714</c:v>
                </c:pt>
                <c:pt idx="103">
                  <c:v>1019.0468571428571</c:v>
                </c:pt>
                <c:pt idx="104">
                  <c:v>1018.4453928571429</c:v>
                </c:pt>
                <c:pt idx="105">
                  <c:v>1017.8439285714286</c:v>
                </c:pt>
                <c:pt idx="106">
                  <c:v>1017.2016071428571</c:v>
                </c:pt>
                <c:pt idx="107">
                  <c:v>1016.5592857142857</c:v>
                </c:pt>
                <c:pt idx="108">
                  <c:v>1015.9169642857144</c:v>
                </c:pt>
                <c:pt idx="109">
                  <c:v>1015.2746428571429</c:v>
                </c:pt>
                <c:pt idx="110">
                  <c:v>1014.6323214285715</c:v>
                </c:pt>
                <c:pt idx="111">
                  <c:v>1013.99</c:v>
                </c:pt>
                <c:pt idx="112">
                  <c:v>1013.3476785714286</c:v>
                </c:pt>
                <c:pt idx="113">
                  <c:v>1012.7053571428572</c:v>
                </c:pt>
                <c:pt idx="114">
                  <c:v>1012.0630357142858</c:v>
                </c:pt>
                <c:pt idx="115">
                  <c:v>1011.4207142857143</c:v>
                </c:pt>
                <c:pt idx="116">
                  <c:v>1010.7384257142858</c:v>
                </c:pt>
                <c:pt idx="117">
                  <c:v>1010.0561371428571</c:v>
                </c:pt>
                <c:pt idx="118">
                  <c:v>1009.3738485714285</c:v>
                </c:pt>
                <c:pt idx="119">
                  <c:v>1008.69156</c:v>
                </c:pt>
                <c:pt idx="120">
                  <c:v>1008.0092714285714</c:v>
                </c:pt>
                <c:pt idx="121">
                  <c:v>1007.3269828571429</c:v>
                </c:pt>
                <c:pt idx="122">
                  <c:v>1006.6446942857142</c:v>
                </c:pt>
                <c:pt idx="123">
                  <c:v>1005.9624057142856</c:v>
                </c:pt>
                <c:pt idx="124">
                  <c:v>1005.2801171428571</c:v>
                </c:pt>
                <c:pt idx="125">
                  <c:v>1004.5978285714285</c:v>
                </c:pt>
                <c:pt idx="126">
                  <c:v>1003.8765871428571</c:v>
                </c:pt>
                <c:pt idx="127">
                  <c:v>1003.1553457142857</c:v>
                </c:pt>
                <c:pt idx="128">
                  <c:v>1002.4341042857143</c:v>
                </c:pt>
                <c:pt idx="129">
                  <c:v>1001.7128628571429</c:v>
                </c:pt>
                <c:pt idx="130">
                  <c:v>1000.9916214285714</c:v>
                </c:pt>
                <c:pt idx="131">
                  <c:v>1000.2703799999999</c:v>
                </c:pt>
                <c:pt idx="132">
                  <c:v>999.54913857142856</c:v>
                </c:pt>
                <c:pt idx="133">
                  <c:v>998.82789714285718</c:v>
                </c:pt>
                <c:pt idx="134">
                  <c:v>998.10665571428569</c:v>
                </c:pt>
                <c:pt idx="135">
                  <c:v>997.38541428571432</c:v>
                </c:pt>
                <c:pt idx="136">
                  <c:v>996.62625785714283</c:v>
                </c:pt>
                <c:pt idx="137">
                  <c:v>995.86710142857146</c:v>
                </c:pt>
                <c:pt idx="138">
                  <c:v>995.10794499999997</c:v>
                </c:pt>
                <c:pt idx="139">
                  <c:v>994.34878857142849</c:v>
                </c:pt>
                <c:pt idx="140">
                  <c:v>993.58963214285711</c:v>
                </c:pt>
                <c:pt idx="141">
                  <c:v>992.83047571428574</c:v>
                </c:pt>
                <c:pt idx="142">
                  <c:v>992.07131928571425</c:v>
                </c:pt>
                <c:pt idx="143">
                  <c:v>991.31216285714277</c:v>
                </c:pt>
                <c:pt idx="144">
                  <c:v>990.55300642857139</c:v>
                </c:pt>
                <c:pt idx="145">
                  <c:v>989.79384999999991</c:v>
                </c:pt>
                <c:pt idx="146">
                  <c:v>988.99785214285703</c:v>
                </c:pt>
                <c:pt idx="147">
                  <c:v>988.20185428571426</c:v>
                </c:pt>
                <c:pt idx="148">
                  <c:v>987.4058564285715</c:v>
                </c:pt>
                <c:pt idx="149">
                  <c:v>986.6098585714285</c:v>
                </c:pt>
                <c:pt idx="150">
                  <c:v>985.81386071428562</c:v>
                </c:pt>
                <c:pt idx="151">
                  <c:v>985.01786285714286</c:v>
                </c:pt>
                <c:pt idx="152">
                  <c:v>984.22186499999998</c:v>
                </c:pt>
                <c:pt idx="153">
                  <c:v>983.4258671428571</c:v>
                </c:pt>
                <c:pt idx="154">
                  <c:v>982.62986928571422</c:v>
                </c:pt>
                <c:pt idx="155">
                  <c:v>981.83387142857146</c:v>
                </c:pt>
                <c:pt idx="156">
                  <c:v>981.00214142857146</c:v>
                </c:pt>
                <c:pt idx="157">
                  <c:v>980.17041142857147</c:v>
                </c:pt>
                <c:pt idx="158">
                  <c:v>979.33868142857148</c:v>
                </c:pt>
                <c:pt idx="159">
                  <c:v>978.50695142857137</c:v>
                </c:pt>
                <c:pt idx="160">
                  <c:v>977.67522142857138</c:v>
                </c:pt>
                <c:pt idx="161">
                  <c:v>976.8434914285715</c:v>
                </c:pt>
                <c:pt idx="162">
                  <c:v>976.01176142857139</c:v>
                </c:pt>
                <c:pt idx="163">
                  <c:v>975.1800314285714</c:v>
                </c:pt>
                <c:pt idx="164">
                  <c:v>974.3483014285714</c:v>
                </c:pt>
                <c:pt idx="165">
                  <c:v>973.51657142857141</c:v>
                </c:pt>
                <c:pt idx="166">
                  <c:v>964.85336428571429</c:v>
                </c:pt>
                <c:pt idx="167">
                  <c:v>955.85602142857147</c:v>
                </c:pt>
                <c:pt idx="168">
                  <c:v>946.53669285714284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184C-414D-84AC-804EC916F92B}"/>
            </c:ext>
          </c:extLst>
        </c:ser>
        <c:ser>
          <c:idx val="52"/>
          <c:order val="52"/>
          <c:tx>
            <c:strRef>
              <c:f>Glikol!$BG$17</c:f>
              <c:strCache>
                <c:ptCount val="1"/>
                <c:pt idx="0">
                  <c:v>49 %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  <a:lumOff val="50000"/>
                </a:schemeClr>
              </a:solidFill>
              <a:ln w="9525">
                <a:solidFill>
                  <a:schemeClr val="accent5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Glikol!$F$18:$F$186</c:f>
              <c:numCache>
                <c:formatCode>General</c:formatCode>
                <c:ptCount val="169"/>
                <c:pt idx="0">
                  <c:v>-45</c:v>
                </c:pt>
                <c:pt idx="1">
                  <c:v>-44</c:v>
                </c:pt>
                <c:pt idx="2">
                  <c:v>-43</c:v>
                </c:pt>
                <c:pt idx="3">
                  <c:v>-42</c:v>
                </c:pt>
                <c:pt idx="4">
                  <c:v>-41</c:v>
                </c:pt>
                <c:pt idx="5">
                  <c:v>-40</c:v>
                </c:pt>
                <c:pt idx="6">
                  <c:v>-39</c:v>
                </c:pt>
                <c:pt idx="7">
                  <c:v>-38</c:v>
                </c:pt>
                <c:pt idx="8">
                  <c:v>-37</c:v>
                </c:pt>
                <c:pt idx="9">
                  <c:v>-36</c:v>
                </c:pt>
                <c:pt idx="10">
                  <c:v>-35</c:v>
                </c:pt>
                <c:pt idx="11">
                  <c:v>-34</c:v>
                </c:pt>
                <c:pt idx="12">
                  <c:v>-33</c:v>
                </c:pt>
                <c:pt idx="13">
                  <c:v>-32</c:v>
                </c:pt>
                <c:pt idx="14">
                  <c:v>-31</c:v>
                </c:pt>
                <c:pt idx="15">
                  <c:v>-30</c:v>
                </c:pt>
                <c:pt idx="16">
                  <c:v>-29</c:v>
                </c:pt>
                <c:pt idx="17">
                  <c:v>-28</c:v>
                </c:pt>
                <c:pt idx="18">
                  <c:v>-27</c:v>
                </c:pt>
                <c:pt idx="19">
                  <c:v>-26</c:v>
                </c:pt>
                <c:pt idx="20">
                  <c:v>-25</c:v>
                </c:pt>
                <c:pt idx="21">
                  <c:v>-24</c:v>
                </c:pt>
                <c:pt idx="22">
                  <c:v>-23</c:v>
                </c:pt>
                <c:pt idx="23">
                  <c:v>-22</c:v>
                </c:pt>
                <c:pt idx="24">
                  <c:v>-21</c:v>
                </c:pt>
                <c:pt idx="25">
                  <c:v>-20</c:v>
                </c:pt>
                <c:pt idx="26">
                  <c:v>-19</c:v>
                </c:pt>
                <c:pt idx="27">
                  <c:v>-18</c:v>
                </c:pt>
                <c:pt idx="28">
                  <c:v>-17</c:v>
                </c:pt>
                <c:pt idx="29">
                  <c:v>-16</c:v>
                </c:pt>
                <c:pt idx="30">
                  <c:v>-15</c:v>
                </c:pt>
                <c:pt idx="31">
                  <c:v>-14</c:v>
                </c:pt>
                <c:pt idx="32">
                  <c:v>-13</c:v>
                </c:pt>
                <c:pt idx="33">
                  <c:v>-12</c:v>
                </c:pt>
                <c:pt idx="34">
                  <c:v>-11</c:v>
                </c:pt>
                <c:pt idx="35">
                  <c:v>-10</c:v>
                </c:pt>
                <c:pt idx="36">
                  <c:v>-9</c:v>
                </c:pt>
                <c:pt idx="37">
                  <c:v>-8</c:v>
                </c:pt>
                <c:pt idx="38">
                  <c:v>-7</c:v>
                </c:pt>
                <c:pt idx="39">
                  <c:v>-6</c:v>
                </c:pt>
                <c:pt idx="40">
                  <c:v>-5</c:v>
                </c:pt>
                <c:pt idx="41">
                  <c:v>-4</c:v>
                </c:pt>
                <c:pt idx="42">
                  <c:v>-3</c:v>
                </c:pt>
                <c:pt idx="43">
                  <c:v>-2</c:v>
                </c:pt>
                <c:pt idx="44">
                  <c:v>-1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4</c:v>
                </c:pt>
                <c:pt idx="50">
                  <c:v>5</c:v>
                </c:pt>
                <c:pt idx="51">
                  <c:v>6</c:v>
                </c:pt>
                <c:pt idx="52">
                  <c:v>7</c:v>
                </c:pt>
                <c:pt idx="53">
                  <c:v>8</c:v>
                </c:pt>
                <c:pt idx="54">
                  <c:v>9</c:v>
                </c:pt>
                <c:pt idx="55">
                  <c:v>10</c:v>
                </c:pt>
                <c:pt idx="56">
                  <c:v>11</c:v>
                </c:pt>
                <c:pt idx="57">
                  <c:v>12</c:v>
                </c:pt>
                <c:pt idx="58">
                  <c:v>13</c:v>
                </c:pt>
                <c:pt idx="59">
                  <c:v>14</c:v>
                </c:pt>
                <c:pt idx="60">
                  <c:v>15</c:v>
                </c:pt>
                <c:pt idx="61">
                  <c:v>16</c:v>
                </c:pt>
                <c:pt idx="62">
                  <c:v>17</c:v>
                </c:pt>
                <c:pt idx="63">
                  <c:v>18</c:v>
                </c:pt>
                <c:pt idx="64">
                  <c:v>19</c:v>
                </c:pt>
                <c:pt idx="65">
                  <c:v>20</c:v>
                </c:pt>
                <c:pt idx="66">
                  <c:v>21</c:v>
                </c:pt>
                <c:pt idx="67">
                  <c:v>22</c:v>
                </c:pt>
                <c:pt idx="68">
                  <c:v>23</c:v>
                </c:pt>
                <c:pt idx="69">
                  <c:v>24</c:v>
                </c:pt>
                <c:pt idx="70">
                  <c:v>25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29</c:v>
                </c:pt>
                <c:pt idx="75">
                  <c:v>30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34</c:v>
                </c:pt>
                <c:pt idx="80">
                  <c:v>35</c:v>
                </c:pt>
                <c:pt idx="81">
                  <c:v>36</c:v>
                </c:pt>
                <c:pt idx="82">
                  <c:v>37</c:v>
                </c:pt>
                <c:pt idx="83">
                  <c:v>38</c:v>
                </c:pt>
                <c:pt idx="84">
                  <c:v>39</c:v>
                </c:pt>
                <c:pt idx="85">
                  <c:v>40</c:v>
                </c:pt>
                <c:pt idx="86">
                  <c:v>41</c:v>
                </c:pt>
                <c:pt idx="87">
                  <c:v>42</c:v>
                </c:pt>
                <c:pt idx="88">
                  <c:v>43</c:v>
                </c:pt>
                <c:pt idx="89">
                  <c:v>44</c:v>
                </c:pt>
                <c:pt idx="90">
                  <c:v>45</c:v>
                </c:pt>
                <c:pt idx="91">
                  <c:v>46</c:v>
                </c:pt>
                <c:pt idx="92">
                  <c:v>47</c:v>
                </c:pt>
                <c:pt idx="93">
                  <c:v>48</c:v>
                </c:pt>
                <c:pt idx="94">
                  <c:v>49</c:v>
                </c:pt>
                <c:pt idx="95">
                  <c:v>50</c:v>
                </c:pt>
                <c:pt idx="96">
                  <c:v>51</c:v>
                </c:pt>
                <c:pt idx="97">
                  <c:v>52</c:v>
                </c:pt>
                <c:pt idx="98">
                  <c:v>53</c:v>
                </c:pt>
                <c:pt idx="99">
                  <c:v>54</c:v>
                </c:pt>
                <c:pt idx="100">
                  <c:v>55</c:v>
                </c:pt>
                <c:pt idx="101">
                  <c:v>56</c:v>
                </c:pt>
                <c:pt idx="102">
                  <c:v>57</c:v>
                </c:pt>
                <c:pt idx="103">
                  <c:v>58</c:v>
                </c:pt>
                <c:pt idx="104">
                  <c:v>59</c:v>
                </c:pt>
                <c:pt idx="105">
                  <c:v>60</c:v>
                </c:pt>
                <c:pt idx="106">
                  <c:v>61</c:v>
                </c:pt>
                <c:pt idx="107">
                  <c:v>62</c:v>
                </c:pt>
                <c:pt idx="108">
                  <c:v>63</c:v>
                </c:pt>
                <c:pt idx="109">
                  <c:v>64</c:v>
                </c:pt>
                <c:pt idx="110">
                  <c:v>65</c:v>
                </c:pt>
                <c:pt idx="111">
                  <c:v>66</c:v>
                </c:pt>
                <c:pt idx="112">
                  <c:v>67</c:v>
                </c:pt>
                <c:pt idx="113">
                  <c:v>68</c:v>
                </c:pt>
                <c:pt idx="114">
                  <c:v>69</c:v>
                </c:pt>
                <c:pt idx="115">
                  <c:v>70</c:v>
                </c:pt>
                <c:pt idx="116">
                  <c:v>71</c:v>
                </c:pt>
                <c:pt idx="117">
                  <c:v>72</c:v>
                </c:pt>
                <c:pt idx="118">
                  <c:v>73</c:v>
                </c:pt>
                <c:pt idx="119">
                  <c:v>74</c:v>
                </c:pt>
                <c:pt idx="120">
                  <c:v>75</c:v>
                </c:pt>
                <c:pt idx="121">
                  <c:v>76</c:v>
                </c:pt>
                <c:pt idx="122">
                  <c:v>77</c:v>
                </c:pt>
                <c:pt idx="123">
                  <c:v>78</c:v>
                </c:pt>
                <c:pt idx="124">
                  <c:v>79</c:v>
                </c:pt>
                <c:pt idx="125">
                  <c:v>80</c:v>
                </c:pt>
                <c:pt idx="126">
                  <c:v>81</c:v>
                </c:pt>
                <c:pt idx="127">
                  <c:v>82</c:v>
                </c:pt>
                <c:pt idx="128">
                  <c:v>83</c:v>
                </c:pt>
                <c:pt idx="129">
                  <c:v>84</c:v>
                </c:pt>
                <c:pt idx="130">
                  <c:v>85</c:v>
                </c:pt>
                <c:pt idx="131">
                  <c:v>86</c:v>
                </c:pt>
                <c:pt idx="132">
                  <c:v>87</c:v>
                </c:pt>
                <c:pt idx="133">
                  <c:v>88</c:v>
                </c:pt>
                <c:pt idx="134">
                  <c:v>89</c:v>
                </c:pt>
                <c:pt idx="135">
                  <c:v>90</c:v>
                </c:pt>
                <c:pt idx="136">
                  <c:v>91</c:v>
                </c:pt>
                <c:pt idx="137">
                  <c:v>92</c:v>
                </c:pt>
                <c:pt idx="138">
                  <c:v>93</c:v>
                </c:pt>
                <c:pt idx="139">
                  <c:v>94</c:v>
                </c:pt>
                <c:pt idx="140">
                  <c:v>95</c:v>
                </c:pt>
                <c:pt idx="141">
                  <c:v>96</c:v>
                </c:pt>
                <c:pt idx="142">
                  <c:v>97</c:v>
                </c:pt>
                <c:pt idx="143">
                  <c:v>98</c:v>
                </c:pt>
                <c:pt idx="144">
                  <c:v>99</c:v>
                </c:pt>
                <c:pt idx="145">
                  <c:v>100</c:v>
                </c:pt>
                <c:pt idx="146">
                  <c:v>101</c:v>
                </c:pt>
                <c:pt idx="147">
                  <c:v>102</c:v>
                </c:pt>
                <c:pt idx="148">
                  <c:v>103</c:v>
                </c:pt>
                <c:pt idx="149">
                  <c:v>104</c:v>
                </c:pt>
                <c:pt idx="150">
                  <c:v>105</c:v>
                </c:pt>
                <c:pt idx="151">
                  <c:v>106</c:v>
                </c:pt>
                <c:pt idx="152">
                  <c:v>107</c:v>
                </c:pt>
                <c:pt idx="153">
                  <c:v>108</c:v>
                </c:pt>
                <c:pt idx="154">
                  <c:v>109</c:v>
                </c:pt>
                <c:pt idx="155">
                  <c:v>110</c:v>
                </c:pt>
                <c:pt idx="156">
                  <c:v>111</c:v>
                </c:pt>
                <c:pt idx="157">
                  <c:v>112</c:v>
                </c:pt>
                <c:pt idx="158">
                  <c:v>113</c:v>
                </c:pt>
                <c:pt idx="159">
                  <c:v>114</c:v>
                </c:pt>
                <c:pt idx="160">
                  <c:v>115</c:v>
                </c:pt>
                <c:pt idx="161">
                  <c:v>116</c:v>
                </c:pt>
                <c:pt idx="162">
                  <c:v>117</c:v>
                </c:pt>
                <c:pt idx="163">
                  <c:v>118</c:v>
                </c:pt>
                <c:pt idx="164">
                  <c:v>119</c:v>
                </c:pt>
                <c:pt idx="165">
                  <c:v>120</c:v>
                </c:pt>
                <c:pt idx="166">
                  <c:v>130</c:v>
                </c:pt>
                <c:pt idx="167">
                  <c:v>140</c:v>
                </c:pt>
                <c:pt idx="168">
                  <c:v>150</c:v>
                </c:pt>
              </c:numCache>
            </c:numRef>
          </c:xVal>
          <c:yVal>
            <c:numRef>
              <c:f>Glikol!$BG$18:$BG$186</c:f>
              <c:numCache>
                <c:formatCode>General</c:formatCode>
                <c:ptCount val="169"/>
                <c:pt idx="15">
                  <c:v>1088.6871249999999</c:v>
                </c:pt>
                <c:pt idx="16">
                  <c:v>1088.2753625</c:v>
                </c:pt>
                <c:pt idx="17">
                  <c:v>1087.8636000000001</c:v>
                </c:pt>
                <c:pt idx="18">
                  <c:v>1087.4518375</c:v>
                </c:pt>
                <c:pt idx="19">
                  <c:v>1087.0400749999999</c:v>
                </c:pt>
                <c:pt idx="20">
                  <c:v>1086.6283125</c:v>
                </c:pt>
                <c:pt idx="21">
                  <c:v>1086.2165500000001</c:v>
                </c:pt>
                <c:pt idx="22">
                  <c:v>1085.8047875</c:v>
                </c:pt>
                <c:pt idx="23">
                  <c:v>1085.3930249999999</c:v>
                </c:pt>
                <c:pt idx="24">
                  <c:v>1084.9812625000002</c:v>
                </c:pt>
                <c:pt idx="25">
                  <c:v>1084.5695000000001</c:v>
                </c:pt>
                <c:pt idx="26">
                  <c:v>1084.1257125</c:v>
                </c:pt>
                <c:pt idx="27">
                  <c:v>1083.6819250000001</c:v>
                </c:pt>
                <c:pt idx="28">
                  <c:v>1083.2381375</c:v>
                </c:pt>
                <c:pt idx="29">
                  <c:v>1082.7943500000001</c:v>
                </c:pt>
                <c:pt idx="30">
                  <c:v>1082.3505625000003</c:v>
                </c:pt>
                <c:pt idx="31">
                  <c:v>1081.9067750000002</c:v>
                </c:pt>
                <c:pt idx="32">
                  <c:v>1081.4629875000001</c:v>
                </c:pt>
                <c:pt idx="33">
                  <c:v>1081.0192</c:v>
                </c:pt>
                <c:pt idx="34">
                  <c:v>1080.5754125000001</c:v>
                </c:pt>
                <c:pt idx="35">
                  <c:v>1080.131625</c:v>
                </c:pt>
                <c:pt idx="36">
                  <c:v>1079.6558875000001</c:v>
                </c:pt>
                <c:pt idx="37">
                  <c:v>1079.1801500000001</c:v>
                </c:pt>
                <c:pt idx="38">
                  <c:v>1078.7044125</c:v>
                </c:pt>
                <c:pt idx="39">
                  <c:v>1078.2286750000001</c:v>
                </c:pt>
                <c:pt idx="40">
                  <c:v>1077.7529375000001</c:v>
                </c:pt>
                <c:pt idx="41">
                  <c:v>1077.2772</c:v>
                </c:pt>
                <c:pt idx="42">
                  <c:v>1076.8014625000001</c:v>
                </c:pt>
                <c:pt idx="43">
                  <c:v>1076.3257250000001</c:v>
                </c:pt>
                <c:pt idx="44">
                  <c:v>1075.8499875000002</c:v>
                </c:pt>
                <c:pt idx="45">
                  <c:v>1075.3742500000001</c:v>
                </c:pt>
                <c:pt idx="46">
                  <c:v>1074.8666125000002</c:v>
                </c:pt>
                <c:pt idx="47">
                  <c:v>1074.3589750000001</c:v>
                </c:pt>
                <c:pt idx="48">
                  <c:v>1073.8513375</c:v>
                </c:pt>
                <c:pt idx="49">
                  <c:v>1073.3437000000001</c:v>
                </c:pt>
                <c:pt idx="50">
                  <c:v>1072.8360625</c:v>
                </c:pt>
                <c:pt idx="51">
                  <c:v>1072.3284250000002</c:v>
                </c:pt>
                <c:pt idx="52">
                  <c:v>1071.8207874999998</c:v>
                </c:pt>
                <c:pt idx="53">
                  <c:v>1071.31315</c:v>
                </c:pt>
                <c:pt idx="54">
                  <c:v>1070.8055125000001</c:v>
                </c:pt>
                <c:pt idx="55">
                  <c:v>1070.297875</c:v>
                </c:pt>
                <c:pt idx="56">
                  <c:v>1069.758425</c:v>
                </c:pt>
                <c:pt idx="57">
                  <c:v>1069.218975</c:v>
                </c:pt>
                <c:pt idx="58">
                  <c:v>1068.679525</c:v>
                </c:pt>
                <c:pt idx="59">
                  <c:v>1068.140075</c:v>
                </c:pt>
                <c:pt idx="60">
                  <c:v>1067.600625</c:v>
                </c:pt>
                <c:pt idx="61">
                  <c:v>1067.0611749999998</c:v>
                </c:pt>
                <c:pt idx="62">
                  <c:v>1066.5217250000001</c:v>
                </c:pt>
                <c:pt idx="63">
                  <c:v>1065.9822750000001</c:v>
                </c:pt>
                <c:pt idx="64">
                  <c:v>1065.4428249999999</c:v>
                </c:pt>
                <c:pt idx="65">
                  <c:v>1064.9033749999999</c:v>
                </c:pt>
                <c:pt idx="66">
                  <c:v>1064.3322375</c:v>
                </c:pt>
                <c:pt idx="67">
                  <c:v>1063.7610999999999</c:v>
                </c:pt>
                <c:pt idx="68">
                  <c:v>1063.1899624999999</c:v>
                </c:pt>
                <c:pt idx="69">
                  <c:v>1062.618825</c:v>
                </c:pt>
                <c:pt idx="70">
                  <c:v>1062.0476875000002</c:v>
                </c:pt>
                <c:pt idx="71">
                  <c:v>1061.4765500000001</c:v>
                </c:pt>
                <c:pt idx="72">
                  <c:v>1060.9054125</c:v>
                </c:pt>
                <c:pt idx="73">
                  <c:v>1060.3342750000002</c:v>
                </c:pt>
                <c:pt idx="74">
                  <c:v>1059.7631375000001</c:v>
                </c:pt>
                <c:pt idx="75">
                  <c:v>1059.192</c:v>
                </c:pt>
                <c:pt idx="76">
                  <c:v>1058.589475</c:v>
                </c:pt>
                <c:pt idx="77">
                  <c:v>1057.98695</c:v>
                </c:pt>
                <c:pt idx="78">
                  <c:v>1057.384425</c:v>
                </c:pt>
                <c:pt idx="79">
                  <c:v>1056.7819</c:v>
                </c:pt>
                <c:pt idx="80">
                  <c:v>1056.1793750000002</c:v>
                </c:pt>
                <c:pt idx="81">
                  <c:v>1055.5768499999999</c:v>
                </c:pt>
                <c:pt idx="82">
                  <c:v>1054.9743249999999</c:v>
                </c:pt>
                <c:pt idx="83">
                  <c:v>1054.3717999999999</c:v>
                </c:pt>
                <c:pt idx="84">
                  <c:v>1053.7692749999999</c:v>
                </c:pt>
                <c:pt idx="85">
                  <c:v>1053.1667499999999</c:v>
                </c:pt>
                <c:pt idx="86">
                  <c:v>1052.5329624999999</c:v>
                </c:pt>
                <c:pt idx="87">
                  <c:v>1051.899175</c:v>
                </c:pt>
                <c:pt idx="88">
                  <c:v>1051.2653875000001</c:v>
                </c:pt>
                <c:pt idx="89">
                  <c:v>1050.6315999999999</c:v>
                </c:pt>
                <c:pt idx="90">
                  <c:v>1049.9978125</c:v>
                </c:pt>
                <c:pt idx="91">
                  <c:v>1049.3640250000001</c:v>
                </c:pt>
                <c:pt idx="92">
                  <c:v>1048.7302374999999</c:v>
                </c:pt>
                <c:pt idx="93">
                  <c:v>1048.09645</c:v>
                </c:pt>
                <c:pt idx="94">
                  <c:v>1047.4626625000001</c:v>
                </c:pt>
                <c:pt idx="95">
                  <c:v>1046.8288750000002</c:v>
                </c:pt>
                <c:pt idx="96">
                  <c:v>1046.1642375000001</c:v>
                </c:pt>
                <c:pt idx="97">
                  <c:v>1045.4996000000001</c:v>
                </c:pt>
                <c:pt idx="98">
                  <c:v>1044.8349625000001</c:v>
                </c:pt>
                <c:pt idx="99">
                  <c:v>1044.170325</c:v>
                </c:pt>
                <c:pt idx="100">
                  <c:v>1043.5056875</c:v>
                </c:pt>
                <c:pt idx="101">
                  <c:v>1042.84105</c:v>
                </c:pt>
                <c:pt idx="102">
                  <c:v>1042.1764125</c:v>
                </c:pt>
                <c:pt idx="103">
                  <c:v>1041.5117750000002</c:v>
                </c:pt>
                <c:pt idx="104">
                  <c:v>1040.8471374999999</c:v>
                </c:pt>
                <c:pt idx="105">
                  <c:v>1040.1824999999999</c:v>
                </c:pt>
                <c:pt idx="106">
                  <c:v>1039.4873124999999</c:v>
                </c:pt>
                <c:pt idx="107">
                  <c:v>1038.7921250000002</c:v>
                </c:pt>
                <c:pt idx="108">
                  <c:v>1038.0969375</c:v>
                </c:pt>
                <c:pt idx="109">
                  <c:v>1037.40175</c:v>
                </c:pt>
                <c:pt idx="110">
                  <c:v>1036.7065625</c:v>
                </c:pt>
                <c:pt idx="111">
                  <c:v>1036.011375</c:v>
                </c:pt>
                <c:pt idx="112">
                  <c:v>1035.3161875000001</c:v>
                </c:pt>
                <c:pt idx="113">
                  <c:v>1034.6209999999999</c:v>
                </c:pt>
                <c:pt idx="114">
                  <c:v>1033.9258125000001</c:v>
                </c:pt>
                <c:pt idx="115">
                  <c:v>1033.2306250000001</c:v>
                </c:pt>
                <c:pt idx="116">
                  <c:v>1032.5051125</c:v>
                </c:pt>
                <c:pt idx="117">
                  <c:v>1031.7796000000001</c:v>
                </c:pt>
                <c:pt idx="118">
                  <c:v>1031.0540874999999</c:v>
                </c:pt>
                <c:pt idx="119">
                  <c:v>1030.328575</c:v>
                </c:pt>
                <c:pt idx="120">
                  <c:v>1029.6030625000001</c:v>
                </c:pt>
                <c:pt idx="121">
                  <c:v>1028.8775499999999</c:v>
                </c:pt>
                <c:pt idx="122">
                  <c:v>1028.1520375</c:v>
                </c:pt>
                <c:pt idx="123">
                  <c:v>1027.4265249999999</c:v>
                </c:pt>
                <c:pt idx="124">
                  <c:v>1026.7010124999999</c:v>
                </c:pt>
                <c:pt idx="125">
                  <c:v>1025.9755</c:v>
                </c:pt>
                <c:pt idx="126">
                  <c:v>1025.2202625</c:v>
                </c:pt>
                <c:pt idx="127">
                  <c:v>1024.465025</c:v>
                </c:pt>
                <c:pt idx="128">
                  <c:v>1023.7097874999998</c:v>
                </c:pt>
                <c:pt idx="129">
                  <c:v>1022.9545499999999</c:v>
                </c:pt>
                <c:pt idx="130">
                  <c:v>1022.1993124999999</c:v>
                </c:pt>
                <c:pt idx="131">
                  <c:v>1021.4440749999999</c:v>
                </c:pt>
                <c:pt idx="132">
                  <c:v>1020.6888375</c:v>
                </c:pt>
                <c:pt idx="133">
                  <c:v>1019.9336</c:v>
                </c:pt>
                <c:pt idx="134">
                  <c:v>1019.1783624999999</c:v>
                </c:pt>
                <c:pt idx="135">
                  <c:v>1018.4231249999999</c:v>
                </c:pt>
                <c:pt idx="136">
                  <c:v>1017.6384999999999</c:v>
                </c:pt>
                <c:pt idx="137">
                  <c:v>1016.853875</c:v>
                </c:pt>
                <c:pt idx="138">
                  <c:v>1016.06925</c:v>
                </c:pt>
                <c:pt idx="139">
                  <c:v>1015.284625</c:v>
                </c:pt>
                <c:pt idx="140">
                  <c:v>1014.4999999999999</c:v>
                </c:pt>
                <c:pt idx="141">
                  <c:v>1013.715375</c:v>
                </c:pt>
                <c:pt idx="142">
                  <c:v>1012.93075</c:v>
                </c:pt>
                <c:pt idx="143">
                  <c:v>1012.146125</c:v>
                </c:pt>
                <c:pt idx="144">
                  <c:v>1011.3614999999999</c:v>
                </c:pt>
                <c:pt idx="145">
                  <c:v>1010.576875</c:v>
                </c:pt>
                <c:pt idx="146">
                  <c:v>1009.76334875</c:v>
                </c:pt>
                <c:pt idx="147">
                  <c:v>1008.9498225</c:v>
                </c:pt>
                <c:pt idx="148">
                  <c:v>1008.13629625</c:v>
                </c:pt>
                <c:pt idx="149">
                  <c:v>1007.32277</c:v>
                </c:pt>
                <c:pt idx="150">
                  <c:v>1006.50924375</c:v>
                </c:pt>
                <c:pt idx="151">
                  <c:v>1005.6957175</c:v>
                </c:pt>
                <c:pt idx="152">
                  <c:v>1004.88219125</c:v>
                </c:pt>
                <c:pt idx="153">
                  <c:v>1004.068665</c:v>
                </c:pt>
                <c:pt idx="154">
                  <c:v>1003.25513875</c:v>
                </c:pt>
                <c:pt idx="155">
                  <c:v>1002.4416125</c:v>
                </c:pt>
                <c:pt idx="156">
                  <c:v>1001.5997862500001</c:v>
                </c:pt>
                <c:pt idx="157">
                  <c:v>1000.75796</c:v>
                </c:pt>
                <c:pt idx="158">
                  <c:v>999.91613374999997</c:v>
                </c:pt>
                <c:pt idx="159">
                  <c:v>999.07430749999992</c:v>
                </c:pt>
                <c:pt idx="160">
                  <c:v>998.23248124999998</c:v>
                </c:pt>
                <c:pt idx="161">
                  <c:v>997.39065500000004</c:v>
                </c:pt>
                <c:pt idx="162">
                  <c:v>996.54882874999998</c:v>
                </c:pt>
                <c:pt idx="163">
                  <c:v>995.70700250000004</c:v>
                </c:pt>
                <c:pt idx="164">
                  <c:v>994.86517624999999</c:v>
                </c:pt>
                <c:pt idx="165">
                  <c:v>994.02334999999994</c:v>
                </c:pt>
                <c:pt idx="166">
                  <c:v>985.32788749999997</c:v>
                </c:pt>
                <c:pt idx="167">
                  <c:v>976.36116249999998</c:v>
                </c:pt>
                <c:pt idx="168">
                  <c:v>967.12990000000002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4-184C-414D-84AC-804EC916F92B}"/>
            </c:ext>
          </c:extLst>
        </c:ser>
        <c:ser>
          <c:idx val="59"/>
          <c:order val="59"/>
          <c:tx>
            <c:strRef>
              <c:f>Glikol!$BN$17</c:f>
              <c:strCache>
                <c:ptCount val="1"/>
                <c:pt idx="0">
                  <c:v>55 %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Glikol!$F$18:$F$186</c:f>
              <c:numCache>
                <c:formatCode>General</c:formatCode>
                <c:ptCount val="169"/>
                <c:pt idx="0">
                  <c:v>-45</c:v>
                </c:pt>
                <c:pt idx="1">
                  <c:v>-44</c:v>
                </c:pt>
                <c:pt idx="2">
                  <c:v>-43</c:v>
                </c:pt>
                <c:pt idx="3">
                  <c:v>-42</c:v>
                </c:pt>
                <c:pt idx="4">
                  <c:v>-41</c:v>
                </c:pt>
                <c:pt idx="5">
                  <c:v>-40</c:v>
                </c:pt>
                <c:pt idx="6">
                  <c:v>-39</c:v>
                </c:pt>
                <c:pt idx="7">
                  <c:v>-38</c:v>
                </c:pt>
                <c:pt idx="8">
                  <c:v>-37</c:v>
                </c:pt>
                <c:pt idx="9">
                  <c:v>-36</c:v>
                </c:pt>
                <c:pt idx="10">
                  <c:v>-35</c:v>
                </c:pt>
                <c:pt idx="11">
                  <c:v>-34</c:v>
                </c:pt>
                <c:pt idx="12">
                  <c:v>-33</c:v>
                </c:pt>
                <c:pt idx="13">
                  <c:v>-32</c:v>
                </c:pt>
                <c:pt idx="14">
                  <c:v>-31</c:v>
                </c:pt>
                <c:pt idx="15">
                  <c:v>-30</c:v>
                </c:pt>
                <c:pt idx="16">
                  <c:v>-29</c:v>
                </c:pt>
                <c:pt idx="17">
                  <c:v>-28</c:v>
                </c:pt>
                <c:pt idx="18">
                  <c:v>-27</c:v>
                </c:pt>
                <c:pt idx="19">
                  <c:v>-26</c:v>
                </c:pt>
                <c:pt idx="20">
                  <c:v>-25</c:v>
                </c:pt>
                <c:pt idx="21">
                  <c:v>-24</c:v>
                </c:pt>
                <c:pt idx="22">
                  <c:v>-23</c:v>
                </c:pt>
                <c:pt idx="23">
                  <c:v>-22</c:v>
                </c:pt>
                <c:pt idx="24">
                  <c:v>-21</c:v>
                </c:pt>
                <c:pt idx="25">
                  <c:v>-20</c:v>
                </c:pt>
                <c:pt idx="26">
                  <c:v>-19</c:v>
                </c:pt>
                <c:pt idx="27">
                  <c:v>-18</c:v>
                </c:pt>
                <c:pt idx="28">
                  <c:v>-17</c:v>
                </c:pt>
                <c:pt idx="29">
                  <c:v>-16</c:v>
                </c:pt>
                <c:pt idx="30">
                  <c:v>-15</c:v>
                </c:pt>
                <c:pt idx="31">
                  <c:v>-14</c:v>
                </c:pt>
                <c:pt idx="32">
                  <c:v>-13</c:v>
                </c:pt>
                <c:pt idx="33">
                  <c:v>-12</c:v>
                </c:pt>
                <c:pt idx="34">
                  <c:v>-11</c:v>
                </c:pt>
                <c:pt idx="35">
                  <c:v>-10</c:v>
                </c:pt>
                <c:pt idx="36">
                  <c:v>-9</c:v>
                </c:pt>
                <c:pt idx="37">
                  <c:v>-8</c:v>
                </c:pt>
                <c:pt idx="38">
                  <c:v>-7</c:v>
                </c:pt>
                <c:pt idx="39">
                  <c:v>-6</c:v>
                </c:pt>
                <c:pt idx="40">
                  <c:v>-5</c:v>
                </c:pt>
                <c:pt idx="41">
                  <c:v>-4</c:v>
                </c:pt>
                <c:pt idx="42">
                  <c:v>-3</c:v>
                </c:pt>
                <c:pt idx="43">
                  <c:v>-2</c:v>
                </c:pt>
                <c:pt idx="44">
                  <c:v>-1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4</c:v>
                </c:pt>
                <c:pt idx="50">
                  <c:v>5</c:v>
                </c:pt>
                <c:pt idx="51">
                  <c:v>6</c:v>
                </c:pt>
                <c:pt idx="52">
                  <c:v>7</c:v>
                </c:pt>
                <c:pt idx="53">
                  <c:v>8</c:v>
                </c:pt>
                <c:pt idx="54">
                  <c:v>9</c:v>
                </c:pt>
                <c:pt idx="55">
                  <c:v>10</c:v>
                </c:pt>
                <c:pt idx="56">
                  <c:v>11</c:v>
                </c:pt>
                <c:pt idx="57">
                  <c:v>12</c:v>
                </c:pt>
                <c:pt idx="58">
                  <c:v>13</c:v>
                </c:pt>
                <c:pt idx="59">
                  <c:v>14</c:v>
                </c:pt>
                <c:pt idx="60">
                  <c:v>15</c:v>
                </c:pt>
                <c:pt idx="61">
                  <c:v>16</c:v>
                </c:pt>
                <c:pt idx="62">
                  <c:v>17</c:v>
                </c:pt>
                <c:pt idx="63">
                  <c:v>18</c:v>
                </c:pt>
                <c:pt idx="64">
                  <c:v>19</c:v>
                </c:pt>
                <c:pt idx="65">
                  <c:v>20</c:v>
                </c:pt>
                <c:pt idx="66">
                  <c:v>21</c:v>
                </c:pt>
                <c:pt idx="67">
                  <c:v>22</c:v>
                </c:pt>
                <c:pt idx="68">
                  <c:v>23</c:v>
                </c:pt>
                <c:pt idx="69">
                  <c:v>24</c:v>
                </c:pt>
                <c:pt idx="70">
                  <c:v>25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29</c:v>
                </c:pt>
                <c:pt idx="75">
                  <c:v>30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34</c:v>
                </c:pt>
                <c:pt idx="80">
                  <c:v>35</c:v>
                </c:pt>
                <c:pt idx="81">
                  <c:v>36</c:v>
                </c:pt>
                <c:pt idx="82">
                  <c:v>37</c:v>
                </c:pt>
                <c:pt idx="83">
                  <c:v>38</c:v>
                </c:pt>
                <c:pt idx="84">
                  <c:v>39</c:v>
                </c:pt>
                <c:pt idx="85">
                  <c:v>40</c:v>
                </c:pt>
                <c:pt idx="86">
                  <c:v>41</c:v>
                </c:pt>
                <c:pt idx="87">
                  <c:v>42</c:v>
                </c:pt>
                <c:pt idx="88">
                  <c:v>43</c:v>
                </c:pt>
                <c:pt idx="89">
                  <c:v>44</c:v>
                </c:pt>
                <c:pt idx="90">
                  <c:v>45</c:v>
                </c:pt>
                <c:pt idx="91">
                  <c:v>46</c:v>
                </c:pt>
                <c:pt idx="92">
                  <c:v>47</c:v>
                </c:pt>
                <c:pt idx="93">
                  <c:v>48</c:v>
                </c:pt>
                <c:pt idx="94">
                  <c:v>49</c:v>
                </c:pt>
                <c:pt idx="95">
                  <c:v>50</c:v>
                </c:pt>
                <c:pt idx="96">
                  <c:v>51</c:v>
                </c:pt>
                <c:pt idx="97">
                  <c:v>52</c:v>
                </c:pt>
                <c:pt idx="98">
                  <c:v>53</c:v>
                </c:pt>
                <c:pt idx="99">
                  <c:v>54</c:v>
                </c:pt>
                <c:pt idx="100">
                  <c:v>55</c:v>
                </c:pt>
                <c:pt idx="101">
                  <c:v>56</c:v>
                </c:pt>
                <c:pt idx="102">
                  <c:v>57</c:v>
                </c:pt>
                <c:pt idx="103">
                  <c:v>58</c:v>
                </c:pt>
                <c:pt idx="104">
                  <c:v>59</c:v>
                </c:pt>
                <c:pt idx="105">
                  <c:v>60</c:v>
                </c:pt>
                <c:pt idx="106">
                  <c:v>61</c:v>
                </c:pt>
                <c:pt idx="107">
                  <c:v>62</c:v>
                </c:pt>
                <c:pt idx="108">
                  <c:v>63</c:v>
                </c:pt>
                <c:pt idx="109">
                  <c:v>64</c:v>
                </c:pt>
                <c:pt idx="110">
                  <c:v>65</c:v>
                </c:pt>
                <c:pt idx="111">
                  <c:v>66</c:v>
                </c:pt>
                <c:pt idx="112">
                  <c:v>67</c:v>
                </c:pt>
                <c:pt idx="113">
                  <c:v>68</c:v>
                </c:pt>
                <c:pt idx="114">
                  <c:v>69</c:v>
                </c:pt>
                <c:pt idx="115">
                  <c:v>70</c:v>
                </c:pt>
                <c:pt idx="116">
                  <c:v>71</c:v>
                </c:pt>
                <c:pt idx="117">
                  <c:v>72</c:v>
                </c:pt>
                <c:pt idx="118">
                  <c:v>73</c:v>
                </c:pt>
                <c:pt idx="119">
                  <c:v>74</c:v>
                </c:pt>
                <c:pt idx="120">
                  <c:v>75</c:v>
                </c:pt>
                <c:pt idx="121">
                  <c:v>76</c:v>
                </c:pt>
                <c:pt idx="122">
                  <c:v>77</c:v>
                </c:pt>
                <c:pt idx="123">
                  <c:v>78</c:v>
                </c:pt>
                <c:pt idx="124">
                  <c:v>79</c:v>
                </c:pt>
                <c:pt idx="125">
                  <c:v>80</c:v>
                </c:pt>
                <c:pt idx="126">
                  <c:v>81</c:v>
                </c:pt>
                <c:pt idx="127">
                  <c:v>82</c:v>
                </c:pt>
                <c:pt idx="128">
                  <c:v>83</c:v>
                </c:pt>
                <c:pt idx="129">
                  <c:v>84</c:v>
                </c:pt>
                <c:pt idx="130">
                  <c:v>85</c:v>
                </c:pt>
                <c:pt idx="131">
                  <c:v>86</c:v>
                </c:pt>
                <c:pt idx="132">
                  <c:v>87</c:v>
                </c:pt>
                <c:pt idx="133">
                  <c:v>88</c:v>
                </c:pt>
                <c:pt idx="134">
                  <c:v>89</c:v>
                </c:pt>
                <c:pt idx="135">
                  <c:v>90</c:v>
                </c:pt>
                <c:pt idx="136">
                  <c:v>91</c:v>
                </c:pt>
                <c:pt idx="137">
                  <c:v>92</c:v>
                </c:pt>
                <c:pt idx="138">
                  <c:v>93</c:v>
                </c:pt>
                <c:pt idx="139">
                  <c:v>94</c:v>
                </c:pt>
                <c:pt idx="140">
                  <c:v>95</c:v>
                </c:pt>
                <c:pt idx="141">
                  <c:v>96</c:v>
                </c:pt>
                <c:pt idx="142">
                  <c:v>97</c:v>
                </c:pt>
                <c:pt idx="143">
                  <c:v>98</c:v>
                </c:pt>
                <c:pt idx="144">
                  <c:v>99</c:v>
                </c:pt>
                <c:pt idx="145">
                  <c:v>100</c:v>
                </c:pt>
                <c:pt idx="146">
                  <c:v>101</c:v>
                </c:pt>
                <c:pt idx="147">
                  <c:v>102</c:v>
                </c:pt>
                <c:pt idx="148">
                  <c:v>103</c:v>
                </c:pt>
                <c:pt idx="149">
                  <c:v>104</c:v>
                </c:pt>
                <c:pt idx="150">
                  <c:v>105</c:v>
                </c:pt>
                <c:pt idx="151">
                  <c:v>106</c:v>
                </c:pt>
                <c:pt idx="152">
                  <c:v>107</c:v>
                </c:pt>
                <c:pt idx="153">
                  <c:v>108</c:v>
                </c:pt>
                <c:pt idx="154">
                  <c:v>109</c:v>
                </c:pt>
                <c:pt idx="155">
                  <c:v>110</c:v>
                </c:pt>
                <c:pt idx="156">
                  <c:v>111</c:v>
                </c:pt>
                <c:pt idx="157">
                  <c:v>112</c:v>
                </c:pt>
                <c:pt idx="158">
                  <c:v>113</c:v>
                </c:pt>
                <c:pt idx="159">
                  <c:v>114</c:v>
                </c:pt>
                <c:pt idx="160">
                  <c:v>115</c:v>
                </c:pt>
                <c:pt idx="161">
                  <c:v>116</c:v>
                </c:pt>
                <c:pt idx="162">
                  <c:v>117</c:v>
                </c:pt>
                <c:pt idx="163">
                  <c:v>118</c:v>
                </c:pt>
                <c:pt idx="164">
                  <c:v>119</c:v>
                </c:pt>
                <c:pt idx="165">
                  <c:v>120</c:v>
                </c:pt>
                <c:pt idx="166">
                  <c:v>130</c:v>
                </c:pt>
                <c:pt idx="167">
                  <c:v>140</c:v>
                </c:pt>
                <c:pt idx="168">
                  <c:v>150</c:v>
                </c:pt>
              </c:numCache>
            </c:numRef>
          </c:xVal>
          <c:yVal>
            <c:numRef>
              <c:f>Glikol!$BN$18:$BN$186</c:f>
              <c:numCache>
                <c:formatCode>General</c:formatCode>
                <c:ptCount val="169"/>
                <c:pt idx="5">
                  <c:v>1101.76</c:v>
                </c:pt>
                <c:pt idx="6">
                  <c:v>1101.3343333333332</c:v>
                </c:pt>
                <c:pt idx="7">
                  <c:v>1100.9086666666667</c:v>
                </c:pt>
                <c:pt idx="8">
                  <c:v>1100.4829999999999</c:v>
                </c:pt>
                <c:pt idx="9">
                  <c:v>1100.0573333333334</c:v>
                </c:pt>
                <c:pt idx="10">
                  <c:v>1099.6316666666667</c:v>
                </c:pt>
                <c:pt idx="11">
                  <c:v>1099.2059999999999</c:v>
                </c:pt>
                <c:pt idx="12">
                  <c:v>1098.7803333333334</c:v>
                </c:pt>
                <c:pt idx="13">
                  <c:v>1098.3546666666666</c:v>
                </c:pt>
                <c:pt idx="14">
                  <c:v>1097.9290000000001</c:v>
                </c:pt>
                <c:pt idx="15">
                  <c:v>1097.5033333333333</c:v>
                </c:pt>
                <c:pt idx="16">
                  <c:v>1097.0497333333333</c:v>
                </c:pt>
                <c:pt idx="17">
                  <c:v>1096.5961333333335</c:v>
                </c:pt>
                <c:pt idx="18">
                  <c:v>1096.1425333333332</c:v>
                </c:pt>
                <c:pt idx="19">
                  <c:v>1095.6889333333334</c:v>
                </c:pt>
                <c:pt idx="20">
                  <c:v>1095.2353333333333</c:v>
                </c:pt>
                <c:pt idx="21">
                  <c:v>1094.7817333333335</c:v>
                </c:pt>
                <c:pt idx="22">
                  <c:v>1094.3281333333334</c:v>
                </c:pt>
                <c:pt idx="23">
                  <c:v>1093.8745333333334</c:v>
                </c:pt>
                <c:pt idx="24">
                  <c:v>1093.4209333333333</c:v>
                </c:pt>
                <c:pt idx="25">
                  <c:v>1092.9673333333333</c:v>
                </c:pt>
                <c:pt idx="26">
                  <c:v>1092.4855</c:v>
                </c:pt>
                <c:pt idx="27">
                  <c:v>1092.0036666666667</c:v>
                </c:pt>
                <c:pt idx="28">
                  <c:v>1091.5218333333332</c:v>
                </c:pt>
                <c:pt idx="29">
                  <c:v>1091.0400000000002</c:v>
                </c:pt>
                <c:pt idx="30">
                  <c:v>1090.5581666666667</c:v>
                </c:pt>
                <c:pt idx="31">
                  <c:v>1090.0763333333332</c:v>
                </c:pt>
                <c:pt idx="32">
                  <c:v>1089.5945000000002</c:v>
                </c:pt>
                <c:pt idx="33">
                  <c:v>1089.1126666666667</c:v>
                </c:pt>
                <c:pt idx="34">
                  <c:v>1088.6308333333334</c:v>
                </c:pt>
                <c:pt idx="35">
                  <c:v>1088.1490000000001</c:v>
                </c:pt>
                <c:pt idx="36">
                  <c:v>1087.6388333333334</c:v>
                </c:pt>
                <c:pt idx="37">
                  <c:v>1087.1286666666667</c:v>
                </c:pt>
                <c:pt idx="38">
                  <c:v>1086.6185</c:v>
                </c:pt>
                <c:pt idx="39">
                  <c:v>1086.1083333333333</c:v>
                </c:pt>
                <c:pt idx="40">
                  <c:v>1085.5981666666667</c:v>
                </c:pt>
                <c:pt idx="41">
                  <c:v>1085.088</c:v>
                </c:pt>
                <c:pt idx="42">
                  <c:v>1084.5778333333333</c:v>
                </c:pt>
                <c:pt idx="43">
                  <c:v>1084.0676666666666</c:v>
                </c:pt>
                <c:pt idx="44">
                  <c:v>1083.5574999999999</c:v>
                </c:pt>
                <c:pt idx="45">
                  <c:v>1083.0473333333332</c:v>
                </c:pt>
                <c:pt idx="46">
                  <c:v>1082.5089333333333</c:v>
                </c:pt>
                <c:pt idx="47">
                  <c:v>1081.9705333333332</c:v>
                </c:pt>
                <c:pt idx="48">
                  <c:v>1081.4321333333332</c:v>
                </c:pt>
                <c:pt idx="49">
                  <c:v>1080.8937333333333</c:v>
                </c:pt>
                <c:pt idx="50">
                  <c:v>1080.3553333333332</c:v>
                </c:pt>
                <c:pt idx="51">
                  <c:v>1079.8169333333333</c:v>
                </c:pt>
                <c:pt idx="52">
                  <c:v>1079.2785333333331</c:v>
                </c:pt>
                <c:pt idx="53">
                  <c:v>1078.7401333333332</c:v>
                </c:pt>
                <c:pt idx="54">
                  <c:v>1078.2017333333333</c:v>
                </c:pt>
                <c:pt idx="55">
                  <c:v>1077.6633333333332</c:v>
                </c:pt>
                <c:pt idx="56">
                  <c:v>1077.0964999999999</c:v>
                </c:pt>
                <c:pt idx="57">
                  <c:v>1076.5296666666666</c:v>
                </c:pt>
                <c:pt idx="58">
                  <c:v>1075.9628333333333</c:v>
                </c:pt>
                <c:pt idx="59">
                  <c:v>1075.396</c:v>
                </c:pt>
                <c:pt idx="60">
                  <c:v>1074.8291666666667</c:v>
                </c:pt>
                <c:pt idx="61">
                  <c:v>1074.2623333333331</c:v>
                </c:pt>
                <c:pt idx="62">
                  <c:v>1073.6955</c:v>
                </c:pt>
                <c:pt idx="63">
                  <c:v>1073.1286666666665</c:v>
                </c:pt>
                <c:pt idx="64">
                  <c:v>1072.5618333333334</c:v>
                </c:pt>
                <c:pt idx="65">
                  <c:v>1071.9949999999999</c:v>
                </c:pt>
                <c:pt idx="66">
                  <c:v>1071.3998333333334</c:v>
                </c:pt>
                <c:pt idx="67">
                  <c:v>1070.8046666666667</c:v>
                </c:pt>
                <c:pt idx="68">
                  <c:v>1070.2094999999999</c:v>
                </c:pt>
                <c:pt idx="69">
                  <c:v>1069.6143333333334</c:v>
                </c:pt>
                <c:pt idx="70">
                  <c:v>1069.0191666666665</c:v>
                </c:pt>
                <c:pt idx="71">
                  <c:v>1068.424</c:v>
                </c:pt>
                <c:pt idx="72">
                  <c:v>1067.8288333333333</c:v>
                </c:pt>
                <c:pt idx="73">
                  <c:v>1067.2336666666667</c:v>
                </c:pt>
                <c:pt idx="74">
                  <c:v>1066.6385</c:v>
                </c:pt>
                <c:pt idx="75">
                  <c:v>1066.0433333333333</c:v>
                </c:pt>
                <c:pt idx="76">
                  <c:v>1065.4199333333333</c:v>
                </c:pt>
                <c:pt idx="77">
                  <c:v>1064.7965333333332</c:v>
                </c:pt>
                <c:pt idx="78">
                  <c:v>1064.1731333333335</c:v>
                </c:pt>
                <c:pt idx="79">
                  <c:v>1063.5497333333333</c:v>
                </c:pt>
                <c:pt idx="80">
                  <c:v>1062.9263333333333</c:v>
                </c:pt>
                <c:pt idx="81">
                  <c:v>1062.3029333333334</c:v>
                </c:pt>
                <c:pt idx="82">
                  <c:v>1061.6795333333332</c:v>
                </c:pt>
                <c:pt idx="83">
                  <c:v>1061.0561333333335</c:v>
                </c:pt>
                <c:pt idx="84">
                  <c:v>1060.4327333333333</c:v>
                </c:pt>
                <c:pt idx="85">
                  <c:v>1059.8093333333334</c:v>
                </c:pt>
                <c:pt idx="86">
                  <c:v>1059.1578333333334</c:v>
                </c:pt>
                <c:pt idx="87">
                  <c:v>1058.5063333333333</c:v>
                </c:pt>
                <c:pt idx="88">
                  <c:v>1057.8548333333333</c:v>
                </c:pt>
                <c:pt idx="89">
                  <c:v>1057.2033333333334</c:v>
                </c:pt>
                <c:pt idx="90">
                  <c:v>1056.5518333333334</c:v>
                </c:pt>
                <c:pt idx="91">
                  <c:v>1055.9003333333335</c:v>
                </c:pt>
                <c:pt idx="92">
                  <c:v>1055.2488333333333</c:v>
                </c:pt>
                <c:pt idx="93">
                  <c:v>1054.5973333333334</c:v>
                </c:pt>
                <c:pt idx="94">
                  <c:v>1053.9458333333332</c:v>
                </c:pt>
                <c:pt idx="95">
                  <c:v>1053.2943333333333</c:v>
                </c:pt>
                <c:pt idx="96">
                  <c:v>1052.6148000000001</c:v>
                </c:pt>
                <c:pt idx="97">
                  <c:v>1051.9352666666666</c:v>
                </c:pt>
                <c:pt idx="98">
                  <c:v>1051.2557333333334</c:v>
                </c:pt>
                <c:pt idx="99">
                  <c:v>1050.5762</c:v>
                </c:pt>
                <c:pt idx="100">
                  <c:v>1049.8966666666668</c:v>
                </c:pt>
                <c:pt idx="101">
                  <c:v>1049.2171333333333</c:v>
                </c:pt>
                <c:pt idx="102">
                  <c:v>1048.5375999999999</c:v>
                </c:pt>
                <c:pt idx="103">
                  <c:v>1047.8580666666667</c:v>
                </c:pt>
                <c:pt idx="104">
                  <c:v>1047.1785333333335</c:v>
                </c:pt>
                <c:pt idx="105">
                  <c:v>1046.499</c:v>
                </c:pt>
                <c:pt idx="106">
                  <c:v>1045.7917</c:v>
                </c:pt>
                <c:pt idx="107">
                  <c:v>1045.0844</c:v>
                </c:pt>
                <c:pt idx="108">
                  <c:v>1044.3770999999999</c:v>
                </c:pt>
                <c:pt idx="109">
                  <c:v>1043.6697999999999</c:v>
                </c:pt>
                <c:pt idx="110">
                  <c:v>1042.9624999999999</c:v>
                </c:pt>
                <c:pt idx="111">
                  <c:v>1042.2552000000001</c:v>
                </c:pt>
                <c:pt idx="112">
                  <c:v>1041.5479</c:v>
                </c:pt>
                <c:pt idx="113">
                  <c:v>1040.8406</c:v>
                </c:pt>
                <c:pt idx="114">
                  <c:v>1040.1333</c:v>
                </c:pt>
                <c:pt idx="115">
                  <c:v>1039.4259999999999</c:v>
                </c:pt>
                <c:pt idx="116">
                  <c:v>1038.6910666666665</c:v>
                </c:pt>
                <c:pt idx="117">
                  <c:v>1037.9561333333334</c:v>
                </c:pt>
                <c:pt idx="118">
                  <c:v>1037.2212</c:v>
                </c:pt>
                <c:pt idx="119">
                  <c:v>1036.4862666666666</c:v>
                </c:pt>
                <c:pt idx="120">
                  <c:v>1035.7513333333334</c:v>
                </c:pt>
                <c:pt idx="121">
                  <c:v>1035.0164</c:v>
                </c:pt>
                <c:pt idx="122">
                  <c:v>1034.2814666666668</c:v>
                </c:pt>
                <c:pt idx="123">
                  <c:v>1033.5465333333334</c:v>
                </c:pt>
                <c:pt idx="124">
                  <c:v>1032.8116</c:v>
                </c:pt>
                <c:pt idx="125">
                  <c:v>1032.0766666666668</c:v>
                </c:pt>
                <c:pt idx="126">
                  <c:v>1031.3145</c:v>
                </c:pt>
                <c:pt idx="127">
                  <c:v>1030.5523333333335</c:v>
                </c:pt>
                <c:pt idx="128">
                  <c:v>1029.7901666666667</c:v>
                </c:pt>
                <c:pt idx="129">
                  <c:v>1029.028</c:v>
                </c:pt>
                <c:pt idx="130">
                  <c:v>1028.2658333333334</c:v>
                </c:pt>
                <c:pt idx="131">
                  <c:v>1027.5036666666667</c:v>
                </c:pt>
                <c:pt idx="132">
                  <c:v>1026.7415000000001</c:v>
                </c:pt>
                <c:pt idx="133">
                  <c:v>1025.9793333333334</c:v>
                </c:pt>
                <c:pt idx="134">
                  <c:v>1025.2171666666668</c:v>
                </c:pt>
                <c:pt idx="135">
                  <c:v>1024.4549999999999</c:v>
                </c:pt>
                <c:pt idx="136">
                  <c:v>1023.6658666666667</c:v>
                </c:pt>
                <c:pt idx="137">
                  <c:v>1022.8767333333334</c:v>
                </c:pt>
                <c:pt idx="138">
                  <c:v>1022.0876</c:v>
                </c:pt>
                <c:pt idx="139">
                  <c:v>1021.2984666666666</c:v>
                </c:pt>
                <c:pt idx="140">
                  <c:v>1020.5093333333333</c:v>
                </c:pt>
                <c:pt idx="141">
                  <c:v>1019.7202000000001</c:v>
                </c:pt>
                <c:pt idx="142">
                  <c:v>1018.9310666666667</c:v>
                </c:pt>
                <c:pt idx="143">
                  <c:v>1018.1419333333333</c:v>
                </c:pt>
                <c:pt idx="144">
                  <c:v>1017.3528</c:v>
                </c:pt>
                <c:pt idx="145">
                  <c:v>1016.5636666666667</c:v>
                </c:pt>
                <c:pt idx="146">
                  <c:v>1015.7479333333333</c:v>
                </c:pt>
                <c:pt idx="147">
                  <c:v>1014.9322000000001</c:v>
                </c:pt>
                <c:pt idx="148">
                  <c:v>1014.1164666666667</c:v>
                </c:pt>
                <c:pt idx="149">
                  <c:v>1013.3007333333334</c:v>
                </c:pt>
                <c:pt idx="150">
                  <c:v>1012.485</c:v>
                </c:pt>
                <c:pt idx="151">
                  <c:v>1011.6692666666667</c:v>
                </c:pt>
                <c:pt idx="152">
                  <c:v>1010.8535333333333</c:v>
                </c:pt>
                <c:pt idx="153">
                  <c:v>1010.0377999999999</c:v>
                </c:pt>
                <c:pt idx="154">
                  <c:v>1009.2220666666667</c:v>
                </c:pt>
                <c:pt idx="155">
                  <c:v>1008.4063333333334</c:v>
                </c:pt>
                <c:pt idx="156">
                  <c:v>1007.5644433333333</c:v>
                </c:pt>
                <c:pt idx="157">
                  <c:v>1006.7225533333334</c:v>
                </c:pt>
                <c:pt idx="158">
                  <c:v>1005.8806633333334</c:v>
                </c:pt>
                <c:pt idx="159">
                  <c:v>1005.0387733333333</c:v>
                </c:pt>
                <c:pt idx="160">
                  <c:v>1004.1968833333333</c:v>
                </c:pt>
                <c:pt idx="161">
                  <c:v>1003.3549933333334</c:v>
                </c:pt>
                <c:pt idx="162">
                  <c:v>1002.5131033333333</c:v>
                </c:pt>
                <c:pt idx="163">
                  <c:v>1001.6712133333333</c:v>
                </c:pt>
                <c:pt idx="164">
                  <c:v>1000.8293233333334</c:v>
                </c:pt>
                <c:pt idx="165">
                  <c:v>999.98743333333334</c:v>
                </c:pt>
                <c:pt idx="166">
                  <c:v>991.31053333333341</c:v>
                </c:pt>
                <c:pt idx="167">
                  <c:v>982.38136666666674</c:v>
                </c:pt>
                <c:pt idx="168">
                  <c:v>973.20496666666668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B-184C-414D-84AC-804EC916F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2065872"/>
        <c:axId val="94572612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Glikol!$G$17</c15:sqref>
                        </c15:formulaRef>
                      </c:ext>
                    </c:extLst>
                    <c:strCache>
                      <c:ptCount val="1"/>
                      <c:pt idx="0">
                        <c:v>0 %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Glikol!$G$18:$G$186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5">
                        <c:v>999.8</c:v>
                      </c:pt>
                      <c:pt idx="46">
                        <c:v>999.79</c:v>
                      </c:pt>
                      <c:pt idx="47">
                        <c:v>999.78</c:v>
                      </c:pt>
                      <c:pt idx="48">
                        <c:v>999.77</c:v>
                      </c:pt>
                      <c:pt idx="49">
                        <c:v>999.76</c:v>
                      </c:pt>
                      <c:pt idx="50">
                        <c:v>999.75</c:v>
                      </c:pt>
                      <c:pt idx="51">
                        <c:v>999.74</c:v>
                      </c:pt>
                      <c:pt idx="52">
                        <c:v>999.73</c:v>
                      </c:pt>
                      <c:pt idx="53">
                        <c:v>999.72</c:v>
                      </c:pt>
                      <c:pt idx="54">
                        <c:v>999.71</c:v>
                      </c:pt>
                      <c:pt idx="55">
                        <c:v>999.7</c:v>
                      </c:pt>
                      <c:pt idx="56">
                        <c:v>999.55000000000007</c:v>
                      </c:pt>
                      <c:pt idx="57">
                        <c:v>999.40000000000009</c:v>
                      </c:pt>
                      <c:pt idx="58">
                        <c:v>999.25</c:v>
                      </c:pt>
                      <c:pt idx="59">
                        <c:v>999.1</c:v>
                      </c:pt>
                      <c:pt idx="60">
                        <c:v>998.95</c:v>
                      </c:pt>
                      <c:pt idx="61">
                        <c:v>998.80000000000007</c:v>
                      </c:pt>
                      <c:pt idx="62">
                        <c:v>998.65000000000009</c:v>
                      </c:pt>
                      <c:pt idx="63">
                        <c:v>998.5</c:v>
                      </c:pt>
                      <c:pt idx="64">
                        <c:v>998.35</c:v>
                      </c:pt>
                      <c:pt idx="65">
                        <c:v>998.2</c:v>
                      </c:pt>
                      <c:pt idx="66">
                        <c:v>997.95</c:v>
                      </c:pt>
                      <c:pt idx="67">
                        <c:v>997.7</c:v>
                      </c:pt>
                      <c:pt idx="68">
                        <c:v>997.45</c:v>
                      </c:pt>
                      <c:pt idx="69">
                        <c:v>997.2</c:v>
                      </c:pt>
                      <c:pt idx="70">
                        <c:v>996.95</c:v>
                      </c:pt>
                      <c:pt idx="71">
                        <c:v>996.7</c:v>
                      </c:pt>
                      <c:pt idx="72">
                        <c:v>996.45</c:v>
                      </c:pt>
                      <c:pt idx="73">
                        <c:v>996.2</c:v>
                      </c:pt>
                      <c:pt idx="74">
                        <c:v>995.95</c:v>
                      </c:pt>
                      <c:pt idx="75">
                        <c:v>995.7</c:v>
                      </c:pt>
                      <c:pt idx="76">
                        <c:v>995.35</c:v>
                      </c:pt>
                      <c:pt idx="77">
                        <c:v>995</c:v>
                      </c:pt>
                      <c:pt idx="78">
                        <c:v>994.65000000000009</c:v>
                      </c:pt>
                      <c:pt idx="79">
                        <c:v>994.30000000000007</c:v>
                      </c:pt>
                      <c:pt idx="80">
                        <c:v>993.95</c:v>
                      </c:pt>
                      <c:pt idx="81">
                        <c:v>993.6</c:v>
                      </c:pt>
                      <c:pt idx="82">
                        <c:v>993.25</c:v>
                      </c:pt>
                      <c:pt idx="83">
                        <c:v>992.90000000000009</c:v>
                      </c:pt>
                      <c:pt idx="84">
                        <c:v>992.55000000000007</c:v>
                      </c:pt>
                      <c:pt idx="85">
                        <c:v>992.2</c:v>
                      </c:pt>
                      <c:pt idx="86">
                        <c:v>991.78000000000009</c:v>
                      </c:pt>
                      <c:pt idx="87">
                        <c:v>991.36</c:v>
                      </c:pt>
                      <c:pt idx="88">
                        <c:v>990.94</c:v>
                      </c:pt>
                      <c:pt idx="89">
                        <c:v>990.52</c:v>
                      </c:pt>
                      <c:pt idx="90">
                        <c:v>990.1</c:v>
                      </c:pt>
                      <c:pt idx="91">
                        <c:v>989.68000000000006</c:v>
                      </c:pt>
                      <c:pt idx="92">
                        <c:v>989.26</c:v>
                      </c:pt>
                      <c:pt idx="93">
                        <c:v>988.84</c:v>
                      </c:pt>
                      <c:pt idx="94">
                        <c:v>988.42</c:v>
                      </c:pt>
                      <c:pt idx="95">
                        <c:v>988</c:v>
                      </c:pt>
                      <c:pt idx="96">
                        <c:v>987.52</c:v>
                      </c:pt>
                      <c:pt idx="97">
                        <c:v>987.04</c:v>
                      </c:pt>
                      <c:pt idx="98">
                        <c:v>986.56000000000006</c:v>
                      </c:pt>
                      <c:pt idx="99">
                        <c:v>986.08</c:v>
                      </c:pt>
                      <c:pt idx="100">
                        <c:v>985.6</c:v>
                      </c:pt>
                      <c:pt idx="101">
                        <c:v>985.12</c:v>
                      </c:pt>
                      <c:pt idx="102">
                        <c:v>984.64</c:v>
                      </c:pt>
                      <c:pt idx="103">
                        <c:v>984.16000000000008</c:v>
                      </c:pt>
                      <c:pt idx="104">
                        <c:v>983.68000000000006</c:v>
                      </c:pt>
                      <c:pt idx="105">
                        <c:v>983.2</c:v>
                      </c:pt>
                      <c:pt idx="106">
                        <c:v>982.65000000000009</c:v>
                      </c:pt>
                      <c:pt idx="107">
                        <c:v>982.1</c:v>
                      </c:pt>
                      <c:pt idx="108">
                        <c:v>981.55000000000007</c:v>
                      </c:pt>
                      <c:pt idx="109">
                        <c:v>981</c:v>
                      </c:pt>
                      <c:pt idx="110">
                        <c:v>980.45</c:v>
                      </c:pt>
                      <c:pt idx="111">
                        <c:v>979.90000000000009</c:v>
                      </c:pt>
                      <c:pt idx="112">
                        <c:v>979.35</c:v>
                      </c:pt>
                      <c:pt idx="113">
                        <c:v>978.80000000000007</c:v>
                      </c:pt>
                      <c:pt idx="114">
                        <c:v>978.25</c:v>
                      </c:pt>
                      <c:pt idx="115">
                        <c:v>977.7</c:v>
                      </c:pt>
                      <c:pt idx="116">
                        <c:v>977.11</c:v>
                      </c:pt>
                      <c:pt idx="117">
                        <c:v>976.52</c:v>
                      </c:pt>
                      <c:pt idx="118">
                        <c:v>975.93000000000006</c:v>
                      </c:pt>
                      <c:pt idx="119">
                        <c:v>975.34</c:v>
                      </c:pt>
                      <c:pt idx="120">
                        <c:v>974.75</c:v>
                      </c:pt>
                      <c:pt idx="121">
                        <c:v>974.16</c:v>
                      </c:pt>
                      <c:pt idx="122">
                        <c:v>973.56999999999994</c:v>
                      </c:pt>
                      <c:pt idx="123">
                        <c:v>972.98</c:v>
                      </c:pt>
                      <c:pt idx="124">
                        <c:v>972.39</c:v>
                      </c:pt>
                      <c:pt idx="125">
                        <c:v>971.8</c:v>
                      </c:pt>
                      <c:pt idx="126">
                        <c:v>971.15</c:v>
                      </c:pt>
                      <c:pt idx="127">
                        <c:v>970.5</c:v>
                      </c:pt>
                      <c:pt idx="128">
                        <c:v>969.84999999999991</c:v>
                      </c:pt>
                      <c:pt idx="129">
                        <c:v>969.19999999999993</c:v>
                      </c:pt>
                      <c:pt idx="130">
                        <c:v>968.55</c:v>
                      </c:pt>
                      <c:pt idx="131">
                        <c:v>967.9</c:v>
                      </c:pt>
                      <c:pt idx="132">
                        <c:v>967.25</c:v>
                      </c:pt>
                      <c:pt idx="133">
                        <c:v>966.59999999999991</c:v>
                      </c:pt>
                      <c:pt idx="134">
                        <c:v>965.94999999999993</c:v>
                      </c:pt>
                      <c:pt idx="135">
                        <c:v>965.3</c:v>
                      </c:pt>
                      <c:pt idx="136">
                        <c:v>964.59999999999991</c:v>
                      </c:pt>
                      <c:pt idx="137">
                        <c:v>963.9</c:v>
                      </c:pt>
                      <c:pt idx="138">
                        <c:v>963.19999999999993</c:v>
                      </c:pt>
                      <c:pt idx="139">
                        <c:v>962.5</c:v>
                      </c:pt>
                      <c:pt idx="140">
                        <c:v>961.8</c:v>
                      </c:pt>
                      <c:pt idx="141">
                        <c:v>961.09999999999991</c:v>
                      </c:pt>
                      <c:pt idx="142">
                        <c:v>960.4</c:v>
                      </c:pt>
                      <c:pt idx="143">
                        <c:v>959.69999999999993</c:v>
                      </c:pt>
                      <c:pt idx="144">
                        <c:v>959</c:v>
                      </c:pt>
                      <c:pt idx="145">
                        <c:v>958.3</c:v>
                      </c:pt>
                      <c:pt idx="146">
                        <c:v>957.56999999999994</c:v>
                      </c:pt>
                      <c:pt idx="147">
                        <c:v>956.83999999999992</c:v>
                      </c:pt>
                      <c:pt idx="148">
                        <c:v>956.11</c:v>
                      </c:pt>
                      <c:pt idx="149">
                        <c:v>955.38</c:v>
                      </c:pt>
                      <c:pt idx="150">
                        <c:v>954.65</c:v>
                      </c:pt>
                      <c:pt idx="151">
                        <c:v>953.92</c:v>
                      </c:pt>
                      <c:pt idx="152">
                        <c:v>953.18999999999994</c:v>
                      </c:pt>
                      <c:pt idx="153">
                        <c:v>952.46</c:v>
                      </c:pt>
                      <c:pt idx="154">
                        <c:v>951.73</c:v>
                      </c:pt>
                      <c:pt idx="155">
                        <c:v>951</c:v>
                      </c:pt>
                      <c:pt idx="156">
                        <c:v>950.21</c:v>
                      </c:pt>
                      <c:pt idx="157">
                        <c:v>949.42</c:v>
                      </c:pt>
                      <c:pt idx="158">
                        <c:v>948.63</c:v>
                      </c:pt>
                      <c:pt idx="159">
                        <c:v>947.84</c:v>
                      </c:pt>
                      <c:pt idx="160">
                        <c:v>947.05</c:v>
                      </c:pt>
                      <c:pt idx="161">
                        <c:v>946.26</c:v>
                      </c:pt>
                      <c:pt idx="162">
                        <c:v>945.47</c:v>
                      </c:pt>
                      <c:pt idx="163">
                        <c:v>944.68000000000006</c:v>
                      </c:pt>
                      <c:pt idx="164">
                        <c:v>943.89</c:v>
                      </c:pt>
                      <c:pt idx="165">
                        <c:v>943.1</c:v>
                      </c:pt>
                      <c:pt idx="166">
                        <c:v>934.8</c:v>
                      </c:pt>
                      <c:pt idx="167">
                        <c:v>926.1</c:v>
                      </c:pt>
                      <c:pt idx="168">
                        <c:v>916.9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184C-414D-84AC-804EC916F92B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Glikol!$H$17</c15:sqref>
                        </c15:formulaRef>
                      </c:ext>
                    </c:extLst>
                    <c:strCache>
                      <c:ptCount val="1"/>
                      <c:pt idx="0">
                        <c:v>1 %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Glikol!$H$18:$H$186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5">
                        <c:v>1001.5754285714286</c:v>
                      </c:pt>
                      <c:pt idx="46">
                        <c:v>1001.5467857142856</c:v>
                      </c:pt>
                      <c:pt idx="47">
                        <c:v>1001.5181428571428</c:v>
                      </c:pt>
                      <c:pt idx="48">
                        <c:v>1001.4895</c:v>
                      </c:pt>
                      <c:pt idx="49">
                        <c:v>1001.4608571428571</c:v>
                      </c:pt>
                      <c:pt idx="50">
                        <c:v>1001.4322142857143</c:v>
                      </c:pt>
                      <c:pt idx="51">
                        <c:v>1001.4035714285715</c:v>
                      </c:pt>
                      <c:pt idx="52">
                        <c:v>1001.3749285714285</c:v>
                      </c:pt>
                      <c:pt idx="53">
                        <c:v>1001.3462857142857</c:v>
                      </c:pt>
                      <c:pt idx="54">
                        <c:v>1001.3176428571429</c:v>
                      </c:pt>
                      <c:pt idx="55">
                        <c:v>1001.289</c:v>
                      </c:pt>
                      <c:pt idx="56">
                        <c:v>1001.1262857142858</c:v>
                      </c:pt>
                      <c:pt idx="57">
                        <c:v>1000.9635714285715</c:v>
                      </c:pt>
                      <c:pt idx="58">
                        <c:v>1000.8008571428571</c:v>
                      </c:pt>
                      <c:pt idx="59">
                        <c:v>1000.6381428571428</c:v>
                      </c:pt>
                      <c:pt idx="60">
                        <c:v>1000.4754285714287</c:v>
                      </c:pt>
                      <c:pt idx="61">
                        <c:v>1000.3127142857144</c:v>
                      </c:pt>
                      <c:pt idx="62">
                        <c:v>1000.1500000000001</c:v>
                      </c:pt>
                      <c:pt idx="63">
                        <c:v>999.98728571428569</c:v>
                      </c:pt>
                      <c:pt idx="64">
                        <c:v>999.8245714285714</c:v>
                      </c:pt>
                      <c:pt idx="65">
                        <c:v>999.66185714285723</c:v>
                      </c:pt>
                      <c:pt idx="66">
                        <c:v>999.40230714285724</c:v>
                      </c:pt>
                      <c:pt idx="67">
                        <c:v>999.14275714285714</c:v>
                      </c:pt>
                      <c:pt idx="68">
                        <c:v>998.88320714285715</c:v>
                      </c:pt>
                      <c:pt idx="69">
                        <c:v>998.62365714285716</c:v>
                      </c:pt>
                      <c:pt idx="70">
                        <c:v>998.36410714285716</c:v>
                      </c:pt>
                      <c:pt idx="71">
                        <c:v>998.10455714285717</c:v>
                      </c:pt>
                      <c:pt idx="72">
                        <c:v>997.84500714285718</c:v>
                      </c:pt>
                      <c:pt idx="73">
                        <c:v>997.58545714285719</c:v>
                      </c:pt>
                      <c:pt idx="74">
                        <c:v>997.3259071428572</c:v>
                      </c:pt>
                      <c:pt idx="75">
                        <c:v>997.06635714285721</c:v>
                      </c:pt>
                      <c:pt idx="76">
                        <c:v>996.71009285714285</c:v>
                      </c:pt>
                      <c:pt idx="77">
                        <c:v>996.35382857142861</c:v>
                      </c:pt>
                      <c:pt idx="78">
                        <c:v>995.99756428571436</c:v>
                      </c:pt>
                      <c:pt idx="79">
                        <c:v>995.6413</c:v>
                      </c:pt>
                      <c:pt idx="80">
                        <c:v>995.28503571428575</c:v>
                      </c:pt>
                      <c:pt idx="81">
                        <c:v>994.92877142857151</c:v>
                      </c:pt>
                      <c:pt idx="82">
                        <c:v>994.57250714285715</c:v>
                      </c:pt>
                      <c:pt idx="83">
                        <c:v>994.2162428571429</c:v>
                      </c:pt>
                      <c:pt idx="84">
                        <c:v>993.85997857142866</c:v>
                      </c:pt>
                      <c:pt idx="85">
                        <c:v>993.5037142857143</c:v>
                      </c:pt>
                      <c:pt idx="86">
                        <c:v>993.07868571428583</c:v>
                      </c:pt>
                      <c:pt idx="87">
                        <c:v>992.65365714285713</c:v>
                      </c:pt>
                      <c:pt idx="88">
                        <c:v>992.22862857142866</c:v>
                      </c:pt>
                      <c:pt idx="89">
                        <c:v>991.80359999999996</c:v>
                      </c:pt>
                      <c:pt idx="90">
                        <c:v>991.37857142857149</c:v>
                      </c:pt>
                      <c:pt idx="91">
                        <c:v>990.95354285714291</c:v>
                      </c:pt>
                      <c:pt idx="92">
                        <c:v>990.52851428571432</c:v>
                      </c:pt>
                      <c:pt idx="93">
                        <c:v>990.10348571428574</c:v>
                      </c:pt>
                      <c:pt idx="94">
                        <c:v>989.67845714285716</c:v>
                      </c:pt>
                      <c:pt idx="95">
                        <c:v>989.25342857142857</c:v>
                      </c:pt>
                      <c:pt idx="96">
                        <c:v>988.76904285714284</c:v>
                      </c:pt>
                      <c:pt idx="97">
                        <c:v>988.2846571428571</c:v>
                      </c:pt>
                      <c:pt idx="98">
                        <c:v>987.80027142857148</c:v>
                      </c:pt>
                      <c:pt idx="99">
                        <c:v>987.31588571428574</c:v>
                      </c:pt>
                      <c:pt idx="100">
                        <c:v>986.83150000000001</c:v>
                      </c:pt>
                      <c:pt idx="101">
                        <c:v>986.34711428571427</c:v>
                      </c:pt>
                      <c:pt idx="102">
                        <c:v>985.86272857142853</c:v>
                      </c:pt>
                      <c:pt idx="103">
                        <c:v>985.37834285714291</c:v>
                      </c:pt>
                      <c:pt idx="104">
                        <c:v>984.89395714285718</c:v>
                      </c:pt>
                      <c:pt idx="105">
                        <c:v>984.40957142857144</c:v>
                      </c:pt>
                      <c:pt idx="106">
                        <c:v>983.85664500000007</c:v>
                      </c:pt>
                      <c:pt idx="107">
                        <c:v>983.30371857142859</c:v>
                      </c:pt>
                      <c:pt idx="108">
                        <c:v>982.75079214285722</c:v>
                      </c:pt>
                      <c:pt idx="109">
                        <c:v>982.19786571428574</c:v>
                      </c:pt>
                      <c:pt idx="110">
                        <c:v>981.64493928571437</c:v>
                      </c:pt>
                      <c:pt idx="111">
                        <c:v>981.09201285714289</c:v>
                      </c:pt>
                      <c:pt idx="112">
                        <c:v>980.53908642857141</c:v>
                      </c:pt>
                      <c:pt idx="113">
                        <c:v>979.98616000000004</c:v>
                      </c:pt>
                      <c:pt idx="114">
                        <c:v>979.43323357142856</c:v>
                      </c:pt>
                      <c:pt idx="115">
                        <c:v>978.88030714285719</c:v>
                      </c:pt>
                      <c:pt idx="116">
                        <c:v>978.28681071428571</c:v>
                      </c:pt>
                      <c:pt idx="117">
                        <c:v>977.69331428571422</c:v>
                      </c:pt>
                      <c:pt idx="118">
                        <c:v>977.09981785714297</c:v>
                      </c:pt>
                      <c:pt idx="119">
                        <c:v>976.50632142857148</c:v>
                      </c:pt>
                      <c:pt idx="120">
                        <c:v>975.912825</c:v>
                      </c:pt>
                      <c:pt idx="121">
                        <c:v>975.31932857142851</c:v>
                      </c:pt>
                      <c:pt idx="122">
                        <c:v>974.72583214285703</c:v>
                      </c:pt>
                      <c:pt idx="123">
                        <c:v>974.13233571428577</c:v>
                      </c:pt>
                      <c:pt idx="124">
                        <c:v>973.53883928571429</c:v>
                      </c:pt>
                      <c:pt idx="125">
                        <c:v>972.9453428571428</c:v>
                      </c:pt>
                      <c:pt idx="126">
                        <c:v>972.29281928571424</c:v>
                      </c:pt>
                      <c:pt idx="127">
                        <c:v>971.64029571428568</c:v>
                      </c:pt>
                      <c:pt idx="128">
                        <c:v>970.98777214285701</c:v>
                      </c:pt>
                      <c:pt idx="129">
                        <c:v>970.33524857142856</c:v>
                      </c:pt>
                      <c:pt idx="130">
                        <c:v>969.682725</c:v>
                      </c:pt>
                      <c:pt idx="131">
                        <c:v>969.03020142857144</c:v>
                      </c:pt>
                      <c:pt idx="132">
                        <c:v>968.37767785714288</c:v>
                      </c:pt>
                      <c:pt idx="133">
                        <c:v>967.72515428571421</c:v>
                      </c:pt>
                      <c:pt idx="134">
                        <c:v>967.07263071428565</c:v>
                      </c:pt>
                      <c:pt idx="135">
                        <c:v>966.42010714285709</c:v>
                      </c:pt>
                      <c:pt idx="136">
                        <c:v>965.71795642857137</c:v>
                      </c:pt>
                      <c:pt idx="137">
                        <c:v>965.01580571428565</c:v>
                      </c:pt>
                      <c:pt idx="138">
                        <c:v>964.31365499999993</c:v>
                      </c:pt>
                      <c:pt idx="139">
                        <c:v>963.61150428571432</c:v>
                      </c:pt>
                      <c:pt idx="140">
                        <c:v>962.90935357142848</c:v>
                      </c:pt>
                      <c:pt idx="141">
                        <c:v>962.20720285714276</c:v>
                      </c:pt>
                      <c:pt idx="142">
                        <c:v>961.50505214285715</c:v>
                      </c:pt>
                      <c:pt idx="143">
                        <c:v>960.80290142857132</c:v>
                      </c:pt>
                      <c:pt idx="144">
                        <c:v>960.10075071428571</c:v>
                      </c:pt>
                      <c:pt idx="145">
                        <c:v>959.39859999999999</c:v>
                      </c:pt>
                      <c:pt idx="146">
                        <c:v>958.66551071428569</c:v>
                      </c:pt>
                      <c:pt idx="147">
                        <c:v>957.93242142857139</c:v>
                      </c:pt>
                      <c:pt idx="148">
                        <c:v>957.1993321428572</c:v>
                      </c:pt>
                      <c:pt idx="149">
                        <c:v>956.4662428571429</c:v>
                      </c:pt>
                      <c:pt idx="150">
                        <c:v>955.7331535714286</c:v>
                      </c:pt>
                      <c:pt idx="151">
                        <c:v>955.00006428571419</c:v>
                      </c:pt>
                      <c:pt idx="152">
                        <c:v>954.266975</c:v>
                      </c:pt>
                      <c:pt idx="153">
                        <c:v>953.5338857142857</c:v>
                      </c:pt>
                      <c:pt idx="154">
                        <c:v>952.8007964285714</c:v>
                      </c:pt>
                      <c:pt idx="155">
                        <c:v>952.0677071428571</c:v>
                      </c:pt>
                      <c:pt idx="156">
                        <c:v>951.27593999999999</c:v>
                      </c:pt>
                      <c:pt idx="157">
                        <c:v>950.48417285714277</c:v>
                      </c:pt>
                      <c:pt idx="158">
                        <c:v>949.69240571428577</c:v>
                      </c:pt>
                      <c:pt idx="159">
                        <c:v>948.90063857142854</c:v>
                      </c:pt>
                      <c:pt idx="160">
                        <c:v>948.10887142857143</c:v>
                      </c:pt>
                      <c:pt idx="161">
                        <c:v>947.31710428571432</c:v>
                      </c:pt>
                      <c:pt idx="162">
                        <c:v>946.52533714285721</c:v>
                      </c:pt>
                      <c:pt idx="163">
                        <c:v>945.7335700000001</c:v>
                      </c:pt>
                      <c:pt idx="164">
                        <c:v>944.94180285714287</c:v>
                      </c:pt>
                      <c:pt idx="165">
                        <c:v>944.15003571428576</c:v>
                      </c:pt>
                      <c:pt idx="166">
                        <c:v>935.83248571428567</c:v>
                      </c:pt>
                      <c:pt idx="167">
                        <c:v>927.11627142857151</c:v>
                      </c:pt>
                      <c:pt idx="168">
                        <c:v>917.90975000000003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184C-414D-84AC-804EC916F92B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Glikol!$I$17</c15:sqref>
                        </c15:formulaRef>
                      </c:ext>
                    </c:extLst>
                    <c:strCache>
                      <c:ptCount val="1"/>
                      <c:pt idx="0">
                        <c:v>2 %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Glikol!$I$18:$I$186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5">
                        <c:v>1003.3508571428571</c:v>
                      </c:pt>
                      <c:pt idx="46">
                        <c:v>1003.3035714285714</c:v>
                      </c:pt>
                      <c:pt idx="47">
                        <c:v>1003.2562857142857</c:v>
                      </c:pt>
                      <c:pt idx="48">
                        <c:v>1003.2089999999999</c:v>
                      </c:pt>
                      <c:pt idx="49">
                        <c:v>1003.1617142857143</c:v>
                      </c:pt>
                      <c:pt idx="50">
                        <c:v>1003.1144285714286</c:v>
                      </c:pt>
                      <c:pt idx="51">
                        <c:v>1003.0671428571428</c:v>
                      </c:pt>
                      <c:pt idx="52">
                        <c:v>1003.0198571428572</c:v>
                      </c:pt>
                      <c:pt idx="53">
                        <c:v>1002.9725714285714</c:v>
                      </c:pt>
                      <c:pt idx="54">
                        <c:v>1002.9252857142858</c:v>
                      </c:pt>
                      <c:pt idx="55">
                        <c:v>1002.878</c:v>
                      </c:pt>
                      <c:pt idx="56">
                        <c:v>1002.7025714285714</c:v>
                      </c:pt>
                      <c:pt idx="57">
                        <c:v>1002.527142857143</c:v>
                      </c:pt>
                      <c:pt idx="58">
                        <c:v>1002.3517142857143</c:v>
                      </c:pt>
                      <c:pt idx="59">
                        <c:v>1002.1762857142858</c:v>
                      </c:pt>
                      <c:pt idx="60">
                        <c:v>1002.0008571428572</c:v>
                      </c:pt>
                      <c:pt idx="61">
                        <c:v>1001.8254285714287</c:v>
                      </c:pt>
                      <c:pt idx="62">
                        <c:v>1001.6500000000001</c:v>
                      </c:pt>
                      <c:pt idx="63">
                        <c:v>1001.4745714285714</c:v>
                      </c:pt>
                      <c:pt idx="64">
                        <c:v>1001.2991428571429</c:v>
                      </c:pt>
                      <c:pt idx="65">
                        <c:v>1001.1237142857143</c:v>
                      </c:pt>
                      <c:pt idx="66">
                        <c:v>1000.8546142857143</c:v>
                      </c:pt>
                      <c:pt idx="67">
                        <c:v>1000.5855142857143</c:v>
                      </c:pt>
                      <c:pt idx="68">
                        <c:v>1000.3164142857144</c:v>
                      </c:pt>
                      <c:pt idx="69">
                        <c:v>1000.0473142857144</c:v>
                      </c:pt>
                      <c:pt idx="70">
                        <c:v>999.77821428571428</c:v>
                      </c:pt>
                      <c:pt idx="71">
                        <c:v>999.5091142857143</c:v>
                      </c:pt>
                      <c:pt idx="72">
                        <c:v>999.24001428571432</c:v>
                      </c:pt>
                      <c:pt idx="73">
                        <c:v>998.97091428571434</c:v>
                      </c:pt>
                      <c:pt idx="74">
                        <c:v>998.70181428571436</c:v>
                      </c:pt>
                      <c:pt idx="75">
                        <c:v>998.43271428571427</c:v>
                      </c:pt>
                      <c:pt idx="76">
                        <c:v>998.07018571428569</c:v>
                      </c:pt>
                      <c:pt idx="77">
                        <c:v>997.7076571428571</c:v>
                      </c:pt>
                      <c:pt idx="78">
                        <c:v>997.34512857142863</c:v>
                      </c:pt>
                      <c:pt idx="79">
                        <c:v>996.98260000000005</c:v>
                      </c:pt>
                      <c:pt idx="80">
                        <c:v>996.62007142857146</c:v>
                      </c:pt>
                      <c:pt idx="81">
                        <c:v>996.25754285714288</c:v>
                      </c:pt>
                      <c:pt idx="82">
                        <c:v>995.8950142857143</c:v>
                      </c:pt>
                      <c:pt idx="83">
                        <c:v>995.53248571428583</c:v>
                      </c:pt>
                      <c:pt idx="84">
                        <c:v>995.16995714285724</c:v>
                      </c:pt>
                      <c:pt idx="85">
                        <c:v>994.80742857142866</c:v>
                      </c:pt>
                      <c:pt idx="86">
                        <c:v>994.37737142857145</c:v>
                      </c:pt>
                      <c:pt idx="87">
                        <c:v>993.94731428571424</c:v>
                      </c:pt>
                      <c:pt idx="88">
                        <c:v>993.51725714285715</c:v>
                      </c:pt>
                      <c:pt idx="89">
                        <c:v>993.08719999999994</c:v>
                      </c:pt>
                      <c:pt idx="90">
                        <c:v>992.65714285714284</c:v>
                      </c:pt>
                      <c:pt idx="91">
                        <c:v>992.22708571428575</c:v>
                      </c:pt>
                      <c:pt idx="92">
                        <c:v>991.79702857142854</c:v>
                      </c:pt>
                      <c:pt idx="93">
                        <c:v>991.36697142857145</c:v>
                      </c:pt>
                      <c:pt idx="94">
                        <c:v>990.93691428571424</c:v>
                      </c:pt>
                      <c:pt idx="95">
                        <c:v>990.50685714285714</c:v>
                      </c:pt>
                      <c:pt idx="96">
                        <c:v>990.01808571428569</c:v>
                      </c:pt>
                      <c:pt idx="97">
                        <c:v>989.52931428571424</c:v>
                      </c:pt>
                      <c:pt idx="98">
                        <c:v>989.0405428571429</c:v>
                      </c:pt>
                      <c:pt idx="99">
                        <c:v>988.55177142857144</c:v>
                      </c:pt>
                      <c:pt idx="100">
                        <c:v>988.06299999999999</c:v>
                      </c:pt>
                      <c:pt idx="101">
                        <c:v>987.57422857142853</c:v>
                      </c:pt>
                      <c:pt idx="102">
                        <c:v>987.08545714285708</c:v>
                      </c:pt>
                      <c:pt idx="103">
                        <c:v>986.59668571428574</c:v>
                      </c:pt>
                      <c:pt idx="104">
                        <c:v>986.10791428571429</c:v>
                      </c:pt>
                      <c:pt idx="105">
                        <c:v>985.61914285714295</c:v>
                      </c:pt>
                      <c:pt idx="106">
                        <c:v>985.06329000000005</c:v>
                      </c:pt>
                      <c:pt idx="107">
                        <c:v>984.50743714285716</c:v>
                      </c:pt>
                      <c:pt idx="108">
                        <c:v>983.95158428571438</c:v>
                      </c:pt>
                      <c:pt idx="109">
                        <c:v>983.39573142857148</c:v>
                      </c:pt>
                      <c:pt idx="110">
                        <c:v>982.83987857142859</c:v>
                      </c:pt>
                      <c:pt idx="111">
                        <c:v>982.2840257142858</c:v>
                      </c:pt>
                      <c:pt idx="112">
                        <c:v>981.72817285714291</c:v>
                      </c:pt>
                      <c:pt idx="113">
                        <c:v>981.17232000000001</c:v>
                      </c:pt>
                      <c:pt idx="114">
                        <c:v>980.61646714285712</c:v>
                      </c:pt>
                      <c:pt idx="115">
                        <c:v>980.06061428571434</c:v>
                      </c:pt>
                      <c:pt idx="116">
                        <c:v>979.4636214285714</c:v>
                      </c:pt>
                      <c:pt idx="117">
                        <c:v>978.86662857142858</c:v>
                      </c:pt>
                      <c:pt idx="118">
                        <c:v>978.26963571428576</c:v>
                      </c:pt>
                      <c:pt idx="119">
                        <c:v>977.67264285714293</c:v>
                      </c:pt>
                      <c:pt idx="120">
                        <c:v>977.07565</c:v>
                      </c:pt>
                      <c:pt idx="121">
                        <c:v>976.47865714285706</c:v>
                      </c:pt>
                      <c:pt idx="122">
                        <c:v>975.88166428571424</c:v>
                      </c:pt>
                      <c:pt idx="123">
                        <c:v>975.28467142857141</c:v>
                      </c:pt>
                      <c:pt idx="124">
                        <c:v>974.68767857142859</c:v>
                      </c:pt>
                      <c:pt idx="125">
                        <c:v>974.09068571428566</c:v>
                      </c:pt>
                      <c:pt idx="126">
                        <c:v>973.43563857142851</c:v>
                      </c:pt>
                      <c:pt idx="127">
                        <c:v>972.78059142857137</c:v>
                      </c:pt>
                      <c:pt idx="128">
                        <c:v>972.12554428571423</c:v>
                      </c:pt>
                      <c:pt idx="129">
                        <c:v>971.47049714285708</c:v>
                      </c:pt>
                      <c:pt idx="130">
                        <c:v>970.81544999999994</c:v>
                      </c:pt>
                      <c:pt idx="131">
                        <c:v>970.1604028571428</c:v>
                      </c:pt>
                      <c:pt idx="132">
                        <c:v>969.50535571428566</c:v>
                      </c:pt>
                      <c:pt idx="133">
                        <c:v>968.85030857142851</c:v>
                      </c:pt>
                      <c:pt idx="134">
                        <c:v>968.19526142857137</c:v>
                      </c:pt>
                      <c:pt idx="135">
                        <c:v>967.54021428571423</c:v>
                      </c:pt>
                      <c:pt idx="136">
                        <c:v>966.83591285714283</c:v>
                      </c:pt>
                      <c:pt idx="137">
                        <c:v>966.13161142857143</c:v>
                      </c:pt>
                      <c:pt idx="138">
                        <c:v>965.42730999999992</c:v>
                      </c:pt>
                      <c:pt idx="139">
                        <c:v>964.72300857142852</c:v>
                      </c:pt>
                      <c:pt idx="140">
                        <c:v>964.01870714285712</c:v>
                      </c:pt>
                      <c:pt idx="141">
                        <c:v>963.31440571428561</c:v>
                      </c:pt>
                      <c:pt idx="142">
                        <c:v>962.61010428571421</c:v>
                      </c:pt>
                      <c:pt idx="143">
                        <c:v>961.90580285714282</c:v>
                      </c:pt>
                      <c:pt idx="144">
                        <c:v>961.20150142857142</c:v>
                      </c:pt>
                      <c:pt idx="145">
                        <c:v>960.49719999999991</c:v>
                      </c:pt>
                      <c:pt idx="146">
                        <c:v>959.76102142857133</c:v>
                      </c:pt>
                      <c:pt idx="147">
                        <c:v>959.02484285714274</c:v>
                      </c:pt>
                      <c:pt idx="148">
                        <c:v>958.28866428571428</c:v>
                      </c:pt>
                      <c:pt idx="149">
                        <c:v>957.55248571428569</c:v>
                      </c:pt>
                      <c:pt idx="150">
                        <c:v>956.81630714285711</c:v>
                      </c:pt>
                      <c:pt idx="151">
                        <c:v>956.08012857142853</c:v>
                      </c:pt>
                      <c:pt idx="152">
                        <c:v>955.34394999999995</c:v>
                      </c:pt>
                      <c:pt idx="153">
                        <c:v>954.60777142857148</c:v>
                      </c:pt>
                      <c:pt idx="154">
                        <c:v>953.8715928571429</c:v>
                      </c:pt>
                      <c:pt idx="155">
                        <c:v>953.13541428571432</c:v>
                      </c:pt>
                      <c:pt idx="156">
                        <c:v>952.34188000000006</c:v>
                      </c:pt>
                      <c:pt idx="157">
                        <c:v>951.54834571428569</c:v>
                      </c:pt>
                      <c:pt idx="158">
                        <c:v>950.75481142857143</c:v>
                      </c:pt>
                      <c:pt idx="159">
                        <c:v>949.96127714285717</c:v>
                      </c:pt>
                      <c:pt idx="160">
                        <c:v>949.1677428571428</c:v>
                      </c:pt>
                      <c:pt idx="161">
                        <c:v>948.37420857142854</c:v>
                      </c:pt>
                      <c:pt idx="162">
                        <c:v>947.58067428571428</c:v>
                      </c:pt>
                      <c:pt idx="163">
                        <c:v>946.78714000000002</c:v>
                      </c:pt>
                      <c:pt idx="164">
                        <c:v>945.99360571428576</c:v>
                      </c:pt>
                      <c:pt idx="165">
                        <c:v>945.2000714285715</c:v>
                      </c:pt>
                      <c:pt idx="166">
                        <c:v>936.86497142857138</c:v>
                      </c:pt>
                      <c:pt idx="167">
                        <c:v>928.13254285714288</c:v>
                      </c:pt>
                      <c:pt idx="168">
                        <c:v>918.91949999999997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84C-414D-84AC-804EC916F92B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Glikol!$K$17</c15:sqref>
                        </c15:formulaRef>
                      </c:ext>
                    </c:extLst>
                    <c:strCache>
                      <c:ptCount val="1"/>
                      <c:pt idx="0">
                        <c:v>4 %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Glikol!$K$18:$K$186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5">
                        <c:v>1006.9017142857142</c:v>
                      </c:pt>
                      <c:pt idx="46">
                        <c:v>1006.8171428571428</c:v>
                      </c:pt>
                      <c:pt idx="47">
                        <c:v>1006.7325714285714</c:v>
                      </c:pt>
                      <c:pt idx="48">
                        <c:v>1006.648</c:v>
                      </c:pt>
                      <c:pt idx="49">
                        <c:v>1006.5634285714285</c:v>
                      </c:pt>
                      <c:pt idx="50">
                        <c:v>1006.4788571428571</c:v>
                      </c:pt>
                      <c:pt idx="51">
                        <c:v>1006.3942857142857</c:v>
                      </c:pt>
                      <c:pt idx="52">
                        <c:v>1006.3097142857143</c:v>
                      </c:pt>
                      <c:pt idx="53">
                        <c:v>1006.2251428571429</c:v>
                      </c:pt>
                      <c:pt idx="54">
                        <c:v>1006.1405714285714</c:v>
                      </c:pt>
                      <c:pt idx="55">
                        <c:v>1006.056</c:v>
                      </c:pt>
                      <c:pt idx="56">
                        <c:v>1005.8551428571429</c:v>
                      </c:pt>
                      <c:pt idx="57">
                        <c:v>1005.6542857142858</c:v>
                      </c:pt>
                      <c:pt idx="58">
                        <c:v>1005.4534285714286</c:v>
                      </c:pt>
                      <c:pt idx="59">
                        <c:v>1005.2525714285714</c:v>
                      </c:pt>
                      <c:pt idx="60">
                        <c:v>1005.0517142857143</c:v>
                      </c:pt>
                      <c:pt idx="61">
                        <c:v>1004.8508571428572</c:v>
                      </c:pt>
                      <c:pt idx="62">
                        <c:v>1004.6500000000001</c:v>
                      </c:pt>
                      <c:pt idx="63">
                        <c:v>1004.4491428571429</c:v>
                      </c:pt>
                      <c:pt idx="64">
                        <c:v>1004.2482857142858</c:v>
                      </c:pt>
                      <c:pt idx="65">
                        <c:v>1004.0474285714287</c:v>
                      </c:pt>
                      <c:pt idx="66">
                        <c:v>1003.7592285714286</c:v>
                      </c:pt>
                      <c:pt idx="67">
                        <c:v>1003.4710285714286</c:v>
                      </c:pt>
                      <c:pt idx="68">
                        <c:v>1003.1828285714286</c:v>
                      </c:pt>
                      <c:pt idx="69">
                        <c:v>1002.8946285714286</c:v>
                      </c:pt>
                      <c:pt idx="70">
                        <c:v>1002.6064285714286</c:v>
                      </c:pt>
                      <c:pt idx="71">
                        <c:v>1002.3182285714286</c:v>
                      </c:pt>
                      <c:pt idx="72">
                        <c:v>1002.0300285714286</c:v>
                      </c:pt>
                      <c:pt idx="73">
                        <c:v>1001.7418285714286</c:v>
                      </c:pt>
                      <c:pt idx="74">
                        <c:v>1001.4536285714286</c:v>
                      </c:pt>
                      <c:pt idx="75">
                        <c:v>1001.1654285714286</c:v>
                      </c:pt>
                      <c:pt idx="76">
                        <c:v>1000.7903714285715</c:v>
                      </c:pt>
                      <c:pt idx="77">
                        <c:v>1000.4153142857143</c:v>
                      </c:pt>
                      <c:pt idx="78">
                        <c:v>1000.0402571428572</c:v>
                      </c:pt>
                      <c:pt idx="79">
                        <c:v>999.66520000000003</c:v>
                      </c:pt>
                      <c:pt idx="80">
                        <c:v>999.29014285714288</c:v>
                      </c:pt>
                      <c:pt idx="81">
                        <c:v>998.91508571428574</c:v>
                      </c:pt>
                      <c:pt idx="82">
                        <c:v>998.54002857142859</c:v>
                      </c:pt>
                      <c:pt idx="83">
                        <c:v>998.16497142857145</c:v>
                      </c:pt>
                      <c:pt idx="84">
                        <c:v>997.7899142857143</c:v>
                      </c:pt>
                      <c:pt idx="85">
                        <c:v>997.41485714285716</c:v>
                      </c:pt>
                      <c:pt idx="86">
                        <c:v>996.97474285714293</c:v>
                      </c:pt>
                      <c:pt idx="87">
                        <c:v>996.53462857142858</c:v>
                      </c:pt>
                      <c:pt idx="88">
                        <c:v>996.09451428571435</c:v>
                      </c:pt>
                      <c:pt idx="89">
                        <c:v>995.65440000000001</c:v>
                      </c:pt>
                      <c:pt idx="90">
                        <c:v>995.21428571428578</c:v>
                      </c:pt>
                      <c:pt idx="91">
                        <c:v>994.77417142857144</c:v>
                      </c:pt>
                      <c:pt idx="92">
                        <c:v>994.33405714285709</c:v>
                      </c:pt>
                      <c:pt idx="93">
                        <c:v>993.89394285714286</c:v>
                      </c:pt>
                      <c:pt idx="94">
                        <c:v>993.45382857142852</c:v>
                      </c:pt>
                      <c:pt idx="95">
                        <c:v>993.01371428571429</c:v>
                      </c:pt>
                      <c:pt idx="96">
                        <c:v>992.5161714285714</c:v>
                      </c:pt>
                      <c:pt idx="97">
                        <c:v>992.01862857142851</c:v>
                      </c:pt>
                      <c:pt idx="98">
                        <c:v>991.52108571428573</c:v>
                      </c:pt>
                      <c:pt idx="99">
                        <c:v>991.02354285714284</c:v>
                      </c:pt>
                      <c:pt idx="100">
                        <c:v>990.52600000000007</c:v>
                      </c:pt>
                      <c:pt idx="101">
                        <c:v>990.02845714285718</c:v>
                      </c:pt>
                      <c:pt idx="102">
                        <c:v>989.53091428571429</c:v>
                      </c:pt>
                      <c:pt idx="103">
                        <c:v>989.03337142857151</c:v>
                      </c:pt>
                      <c:pt idx="104">
                        <c:v>988.53582857142862</c:v>
                      </c:pt>
                      <c:pt idx="105">
                        <c:v>988.03828571428573</c:v>
                      </c:pt>
                      <c:pt idx="106">
                        <c:v>987.47658000000013</c:v>
                      </c:pt>
                      <c:pt idx="107">
                        <c:v>986.91487428571429</c:v>
                      </c:pt>
                      <c:pt idx="108">
                        <c:v>986.35316857142857</c:v>
                      </c:pt>
                      <c:pt idx="109">
                        <c:v>985.79146285714285</c:v>
                      </c:pt>
                      <c:pt idx="110">
                        <c:v>985.22975714285712</c:v>
                      </c:pt>
                      <c:pt idx="111">
                        <c:v>984.66805142857152</c:v>
                      </c:pt>
                      <c:pt idx="112">
                        <c:v>984.10634571428568</c:v>
                      </c:pt>
                      <c:pt idx="113">
                        <c:v>983.54464000000007</c:v>
                      </c:pt>
                      <c:pt idx="114">
                        <c:v>982.98293428571424</c:v>
                      </c:pt>
                      <c:pt idx="115">
                        <c:v>982.42122857142863</c:v>
                      </c:pt>
                      <c:pt idx="116">
                        <c:v>981.8172428571429</c:v>
                      </c:pt>
                      <c:pt idx="117">
                        <c:v>981.21325714285706</c:v>
                      </c:pt>
                      <c:pt idx="118">
                        <c:v>980.60927142857145</c:v>
                      </c:pt>
                      <c:pt idx="119">
                        <c:v>980.00528571428572</c:v>
                      </c:pt>
                      <c:pt idx="120">
                        <c:v>979.40129999999999</c:v>
                      </c:pt>
                      <c:pt idx="121">
                        <c:v>978.79731428571426</c:v>
                      </c:pt>
                      <c:pt idx="122">
                        <c:v>978.19332857142854</c:v>
                      </c:pt>
                      <c:pt idx="123">
                        <c:v>977.58934285714292</c:v>
                      </c:pt>
                      <c:pt idx="124">
                        <c:v>976.98535714285708</c:v>
                      </c:pt>
                      <c:pt idx="125">
                        <c:v>976.38137142857136</c:v>
                      </c:pt>
                      <c:pt idx="126">
                        <c:v>975.72127714285716</c:v>
                      </c:pt>
                      <c:pt idx="127">
                        <c:v>975.06118285714285</c:v>
                      </c:pt>
                      <c:pt idx="128">
                        <c:v>974.40108857142855</c:v>
                      </c:pt>
                      <c:pt idx="129">
                        <c:v>973.74099428571424</c:v>
                      </c:pt>
                      <c:pt idx="130">
                        <c:v>973.08089999999993</c:v>
                      </c:pt>
                      <c:pt idx="131">
                        <c:v>972.42080571428573</c:v>
                      </c:pt>
                      <c:pt idx="132">
                        <c:v>971.76071142857143</c:v>
                      </c:pt>
                      <c:pt idx="133">
                        <c:v>971.10061714285712</c:v>
                      </c:pt>
                      <c:pt idx="134">
                        <c:v>970.44052285714281</c:v>
                      </c:pt>
                      <c:pt idx="135">
                        <c:v>969.7804285714285</c:v>
                      </c:pt>
                      <c:pt idx="136">
                        <c:v>969.07182571428564</c:v>
                      </c:pt>
                      <c:pt idx="137">
                        <c:v>968.36322285714277</c:v>
                      </c:pt>
                      <c:pt idx="138">
                        <c:v>967.65461999999991</c:v>
                      </c:pt>
                      <c:pt idx="139">
                        <c:v>966.94601714285716</c:v>
                      </c:pt>
                      <c:pt idx="140">
                        <c:v>966.23741428571429</c:v>
                      </c:pt>
                      <c:pt idx="141">
                        <c:v>965.52881142857132</c:v>
                      </c:pt>
                      <c:pt idx="142">
                        <c:v>964.82020857142857</c:v>
                      </c:pt>
                      <c:pt idx="143">
                        <c:v>964.1116057142857</c:v>
                      </c:pt>
                      <c:pt idx="144">
                        <c:v>963.40300285714284</c:v>
                      </c:pt>
                      <c:pt idx="145">
                        <c:v>962.69439999999997</c:v>
                      </c:pt>
                      <c:pt idx="146">
                        <c:v>961.95204285714283</c:v>
                      </c:pt>
                      <c:pt idx="147">
                        <c:v>961.20968571428568</c:v>
                      </c:pt>
                      <c:pt idx="148">
                        <c:v>960.46732857142854</c:v>
                      </c:pt>
                      <c:pt idx="149">
                        <c:v>959.72497142857139</c:v>
                      </c:pt>
                      <c:pt idx="150">
                        <c:v>958.98261428571425</c:v>
                      </c:pt>
                      <c:pt idx="151">
                        <c:v>958.2402571428571</c:v>
                      </c:pt>
                      <c:pt idx="152">
                        <c:v>957.49789999999996</c:v>
                      </c:pt>
                      <c:pt idx="153">
                        <c:v>956.75554285714293</c:v>
                      </c:pt>
                      <c:pt idx="154">
                        <c:v>956.01318571428567</c:v>
                      </c:pt>
                      <c:pt idx="155">
                        <c:v>955.27082857142852</c:v>
                      </c:pt>
                      <c:pt idx="156">
                        <c:v>954.47375999999997</c:v>
                      </c:pt>
                      <c:pt idx="157">
                        <c:v>953.67669142857142</c:v>
                      </c:pt>
                      <c:pt idx="158">
                        <c:v>952.87962285714286</c:v>
                      </c:pt>
                      <c:pt idx="159">
                        <c:v>952.08255428571431</c:v>
                      </c:pt>
                      <c:pt idx="160">
                        <c:v>951.28548571428564</c:v>
                      </c:pt>
                      <c:pt idx="161">
                        <c:v>950.4884171428572</c:v>
                      </c:pt>
                      <c:pt idx="162">
                        <c:v>949.69134857142865</c:v>
                      </c:pt>
                      <c:pt idx="163">
                        <c:v>948.89428000000009</c:v>
                      </c:pt>
                      <c:pt idx="164">
                        <c:v>948.09721142857143</c:v>
                      </c:pt>
                      <c:pt idx="165">
                        <c:v>947.30014285714287</c:v>
                      </c:pt>
                      <c:pt idx="166">
                        <c:v>938.92994285714281</c:v>
                      </c:pt>
                      <c:pt idx="167">
                        <c:v>930.16508571428574</c:v>
                      </c:pt>
                      <c:pt idx="168">
                        <c:v>920.93899999999996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84C-414D-84AC-804EC916F92B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Glikol!$L$17</c15:sqref>
                        </c15:formulaRef>
                      </c:ext>
                    </c:extLst>
                    <c:strCache>
                      <c:ptCount val="1"/>
                      <c:pt idx="0">
                        <c:v>5 %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Glikol!$L$18:$L$186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5">
                        <c:v>1008.6771428571428</c:v>
                      </c:pt>
                      <c:pt idx="46">
                        <c:v>1008.5739285714285</c:v>
                      </c:pt>
                      <c:pt idx="47">
                        <c:v>1008.4707142857143</c:v>
                      </c:pt>
                      <c:pt idx="48">
                        <c:v>1008.3674999999999</c:v>
                      </c:pt>
                      <c:pt idx="49">
                        <c:v>1008.2642857142857</c:v>
                      </c:pt>
                      <c:pt idx="50">
                        <c:v>1008.1610714285714</c:v>
                      </c:pt>
                      <c:pt idx="51">
                        <c:v>1008.0578571428572</c:v>
                      </c:pt>
                      <c:pt idx="52">
                        <c:v>1007.9546428571429</c:v>
                      </c:pt>
                      <c:pt idx="53">
                        <c:v>1007.8514285714286</c:v>
                      </c:pt>
                      <c:pt idx="54">
                        <c:v>1007.7482142857143</c:v>
                      </c:pt>
                      <c:pt idx="55">
                        <c:v>1007.645</c:v>
                      </c:pt>
                      <c:pt idx="56">
                        <c:v>1007.4314285714287</c:v>
                      </c:pt>
                      <c:pt idx="57">
                        <c:v>1007.2178571428573</c:v>
                      </c:pt>
                      <c:pt idx="58">
                        <c:v>1007.0042857142857</c:v>
                      </c:pt>
                      <c:pt idx="59">
                        <c:v>1006.7907142857143</c:v>
                      </c:pt>
                      <c:pt idx="60">
                        <c:v>1006.5771428571429</c:v>
                      </c:pt>
                      <c:pt idx="61">
                        <c:v>1006.3635714285715</c:v>
                      </c:pt>
                      <c:pt idx="62">
                        <c:v>1006.1500000000001</c:v>
                      </c:pt>
                      <c:pt idx="63">
                        <c:v>1005.9364285714286</c:v>
                      </c:pt>
                      <c:pt idx="64">
                        <c:v>1005.7228571428572</c:v>
                      </c:pt>
                      <c:pt idx="65">
                        <c:v>1005.5092857142857</c:v>
                      </c:pt>
                      <c:pt idx="66">
                        <c:v>1005.2115357142858</c:v>
                      </c:pt>
                      <c:pt idx="67">
                        <c:v>1004.9137857142857</c:v>
                      </c:pt>
                      <c:pt idx="68">
                        <c:v>1004.6160357142858</c:v>
                      </c:pt>
                      <c:pt idx="69">
                        <c:v>1004.3182857142857</c:v>
                      </c:pt>
                      <c:pt idx="70">
                        <c:v>1004.0205357142858</c:v>
                      </c:pt>
                      <c:pt idx="71">
                        <c:v>1003.7227857142857</c:v>
                      </c:pt>
                      <c:pt idx="72">
                        <c:v>1003.4250357142857</c:v>
                      </c:pt>
                      <c:pt idx="73">
                        <c:v>1003.1272857142858</c:v>
                      </c:pt>
                      <c:pt idx="74">
                        <c:v>1002.8295357142857</c:v>
                      </c:pt>
                      <c:pt idx="75">
                        <c:v>1002.5317857142858</c:v>
                      </c:pt>
                      <c:pt idx="76">
                        <c:v>1002.1504642857143</c:v>
                      </c:pt>
                      <c:pt idx="77">
                        <c:v>1001.7691428571428</c:v>
                      </c:pt>
                      <c:pt idx="78">
                        <c:v>1001.3878214285714</c:v>
                      </c:pt>
                      <c:pt idx="79">
                        <c:v>1001.0065</c:v>
                      </c:pt>
                      <c:pt idx="80">
                        <c:v>1000.6251785714286</c:v>
                      </c:pt>
                      <c:pt idx="81">
                        <c:v>1000.2438571428572</c:v>
                      </c:pt>
                      <c:pt idx="82">
                        <c:v>999.86253571428574</c:v>
                      </c:pt>
                      <c:pt idx="83">
                        <c:v>999.48121428571437</c:v>
                      </c:pt>
                      <c:pt idx="84">
                        <c:v>999.09989285714289</c:v>
                      </c:pt>
                      <c:pt idx="85">
                        <c:v>998.71857142857141</c:v>
                      </c:pt>
                      <c:pt idx="86">
                        <c:v>998.27342857142867</c:v>
                      </c:pt>
                      <c:pt idx="87">
                        <c:v>997.8282857142857</c:v>
                      </c:pt>
                      <c:pt idx="88">
                        <c:v>997.38314285714296</c:v>
                      </c:pt>
                      <c:pt idx="89">
                        <c:v>996.93799999999999</c:v>
                      </c:pt>
                      <c:pt idx="90">
                        <c:v>996.49285714285713</c:v>
                      </c:pt>
                      <c:pt idx="91">
                        <c:v>996.04771428571428</c:v>
                      </c:pt>
                      <c:pt idx="92">
                        <c:v>995.60257142857142</c:v>
                      </c:pt>
                      <c:pt idx="93">
                        <c:v>995.15742857142857</c:v>
                      </c:pt>
                      <c:pt idx="94">
                        <c:v>994.71228571428571</c:v>
                      </c:pt>
                      <c:pt idx="95">
                        <c:v>994.26714285714286</c:v>
                      </c:pt>
                      <c:pt idx="96">
                        <c:v>993.76521428571425</c:v>
                      </c:pt>
                      <c:pt idx="97">
                        <c:v>993.26328571428564</c:v>
                      </c:pt>
                      <c:pt idx="98">
                        <c:v>992.76135714285715</c:v>
                      </c:pt>
                      <c:pt idx="99">
                        <c:v>992.25942857142854</c:v>
                      </c:pt>
                      <c:pt idx="100">
                        <c:v>991.75750000000005</c:v>
                      </c:pt>
                      <c:pt idx="101">
                        <c:v>991.25557142857144</c:v>
                      </c:pt>
                      <c:pt idx="102">
                        <c:v>990.75364285714284</c:v>
                      </c:pt>
                      <c:pt idx="103">
                        <c:v>990.25171428571434</c:v>
                      </c:pt>
                      <c:pt idx="104">
                        <c:v>989.74978571428574</c:v>
                      </c:pt>
                      <c:pt idx="105">
                        <c:v>989.24785714285713</c:v>
                      </c:pt>
                      <c:pt idx="106">
                        <c:v>988.68322500000011</c:v>
                      </c:pt>
                      <c:pt idx="107">
                        <c:v>988.11859285714286</c:v>
                      </c:pt>
                      <c:pt idx="108">
                        <c:v>987.55396071428572</c:v>
                      </c:pt>
                      <c:pt idx="109">
                        <c:v>986.98932857142859</c:v>
                      </c:pt>
                      <c:pt idx="110">
                        <c:v>986.42469642857145</c:v>
                      </c:pt>
                      <c:pt idx="111">
                        <c:v>985.86006428571432</c:v>
                      </c:pt>
                      <c:pt idx="112">
                        <c:v>985.29543214285718</c:v>
                      </c:pt>
                      <c:pt idx="113">
                        <c:v>984.73080000000004</c:v>
                      </c:pt>
                      <c:pt idx="114">
                        <c:v>984.1661678571428</c:v>
                      </c:pt>
                      <c:pt idx="115">
                        <c:v>983.60153571428577</c:v>
                      </c:pt>
                      <c:pt idx="116">
                        <c:v>982.99405357142859</c:v>
                      </c:pt>
                      <c:pt idx="117">
                        <c:v>982.38657142857141</c:v>
                      </c:pt>
                      <c:pt idx="118">
                        <c:v>981.77908928571435</c:v>
                      </c:pt>
                      <c:pt idx="119">
                        <c:v>981.17160714285717</c:v>
                      </c:pt>
                      <c:pt idx="120">
                        <c:v>980.56412499999999</c:v>
                      </c:pt>
                      <c:pt idx="121">
                        <c:v>979.95664285714281</c:v>
                      </c:pt>
                      <c:pt idx="122">
                        <c:v>979.34916071428563</c:v>
                      </c:pt>
                      <c:pt idx="123">
                        <c:v>978.74167857142857</c:v>
                      </c:pt>
                      <c:pt idx="124">
                        <c:v>978.13419642857139</c:v>
                      </c:pt>
                      <c:pt idx="125">
                        <c:v>977.52671428571421</c:v>
                      </c:pt>
                      <c:pt idx="126">
                        <c:v>976.86409642857143</c:v>
                      </c:pt>
                      <c:pt idx="127">
                        <c:v>976.20147857142854</c:v>
                      </c:pt>
                      <c:pt idx="128">
                        <c:v>975.53886071428565</c:v>
                      </c:pt>
                      <c:pt idx="129">
                        <c:v>974.87624285714287</c:v>
                      </c:pt>
                      <c:pt idx="130">
                        <c:v>974.21362499999998</c:v>
                      </c:pt>
                      <c:pt idx="131">
                        <c:v>973.55100714285709</c:v>
                      </c:pt>
                      <c:pt idx="132">
                        <c:v>972.88838928571431</c:v>
                      </c:pt>
                      <c:pt idx="133">
                        <c:v>972.22577142857142</c:v>
                      </c:pt>
                      <c:pt idx="134">
                        <c:v>971.56315357142853</c:v>
                      </c:pt>
                      <c:pt idx="135">
                        <c:v>970.90053571428564</c:v>
                      </c:pt>
                      <c:pt idx="136">
                        <c:v>970.1897821428571</c:v>
                      </c:pt>
                      <c:pt idx="137">
                        <c:v>969.47902857142856</c:v>
                      </c:pt>
                      <c:pt idx="138">
                        <c:v>968.7682749999999</c:v>
                      </c:pt>
                      <c:pt idx="139">
                        <c:v>968.05752142857148</c:v>
                      </c:pt>
                      <c:pt idx="140">
                        <c:v>967.34676785714282</c:v>
                      </c:pt>
                      <c:pt idx="141">
                        <c:v>966.63601428571417</c:v>
                      </c:pt>
                      <c:pt idx="142">
                        <c:v>965.92526071428574</c:v>
                      </c:pt>
                      <c:pt idx="143">
                        <c:v>965.21450714285709</c:v>
                      </c:pt>
                      <c:pt idx="144">
                        <c:v>964.50375357142855</c:v>
                      </c:pt>
                      <c:pt idx="145">
                        <c:v>963.79300000000001</c:v>
                      </c:pt>
                      <c:pt idx="146">
                        <c:v>963.04755357142858</c:v>
                      </c:pt>
                      <c:pt idx="147">
                        <c:v>962.30210714285704</c:v>
                      </c:pt>
                      <c:pt idx="148">
                        <c:v>961.55666071428573</c:v>
                      </c:pt>
                      <c:pt idx="149">
                        <c:v>960.8112142857143</c:v>
                      </c:pt>
                      <c:pt idx="150">
                        <c:v>960.06576785714287</c:v>
                      </c:pt>
                      <c:pt idx="151">
                        <c:v>959.32032142857133</c:v>
                      </c:pt>
                      <c:pt idx="152">
                        <c:v>958.57487500000002</c:v>
                      </c:pt>
                      <c:pt idx="153">
                        <c:v>957.82942857142859</c:v>
                      </c:pt>
                      <c:pt idx="154">
                        <c:v>957.08398214285717</c:v>
                      </c:pt>
                      <c:pt idx="155">
                        <c:v>956.33853571428574</c:v>
                      </c:pt>
                      <c:pt idx="156">
                        <c:v>955.53970000000004</c:v>
                      </c:pt>
                      <c:pt idx="157">
                        <c:v>954.74086428571422</c:v>
                      </c:pt>
                      <c:pt idx="158">
                        <c:v>953.94202857142864</c:v>
                      </c:pt>
                      <c:pt idx="159">
                        <c:v>953.14319285714282</c:v>
                      </c:pt>
                      <c:pt idx="160">
                        <c:v>952.34435714285712</c:v>
                      </c:pt>
                      <c:pt idx="161">
                        <c:v>951.54552142857142</c:v>
                      </c:pt>
                      <c:pt idx="162">
                        <c:v>950.74668571428572</c:v>
                      </c:pt>
                      <c:pt idx="163">
                        <c:v>949.94785000000002</c:v>
                      </c:pt>
                      <c:pt idx="164">
                        <c:v>949.14901428571432</c:v>
                      </c:pt>
                      <c:pt idx="165">
                        <c:v>948.35017857142861</c:v>
                      </c:pt>
                      <c:pt idx="166">
                        <c:v>939.96242857142852</c:v>
                      </c:pt>
                      <c:pt idx="167">
                        <c:v>931.18135714285722</c:v>
                      </c:pt>
                      <c:pt idx="168">
                        <c:v>921.94875000000002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84C-414D-84AC-804EC916F92B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Glikol!$N$17</c15:sqref>
                        </c15:formulaRef>
                      </c:ext>
                    </c:extLst>
                    <c:strCache>
                      <c:ptCount val="1"/>
                      <c:pt idx="0">
                        <c:v>7 %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Glikol!$N$18:$N$186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5">
                        <c:v>1012.228</c:v>
                      </c:pt>
                      <c:pt idx="46">
                        <c:v>1012.0875</c:v>
                      </c:pt>
                      <c:pt idx="47">
                        <c:v>1011.947</c:v>
                      </c:pt>
                      <c:pt idx="48">
                        <c:v>1011.8064999999999</c:v>
                      </c:pt>
                      <c:pt idx="49">
                        <c:v>1011.6659999999999</c:v>
                      </c:pt>
                      <c:pt idx="50">
                        <c:v>1011.5255</c:v>
                      </c:pt>
                      <c:pt idx="51">
                        <c:v>1011.385</c:v>
                      </c:pt>
                      <c:pt idx="52">
                        <c:v>1011.2445</c:v>
                      </c:pt>
                      <c:pt idx="53">
                        <c:v>1011.104</c:v>
                      </c:pt>
                      <c:pt idx="54">
                        <c:v>1010.9635000000001</c:v>
                      </c:pt>
                      <c:pt idx="55">
                        <c:v>1010.8230000000001</c:v>
                      </c:pt>
                      <c:pt idx="56">
                        <c:v>1010.5840000000001</c:v>
                      </c:pt>
                      <c:pt idx="57">
                        <c:v>1010.345</c:v>
                      </c:pt>
                      <c:pt idx="58">
                        <c:v>1010.106</c:v>
                      </c:pt>
                      <c:pt idx="59">
                        <c:v>1009.867</c:v>
                      </c:pt>
                      <c:pt idx="60">
                        <c:v>1009.628</c:v>
                      </c:pt>
                      <c:pt idx="61">
                        <c:v>1009.3890000000001</c:v>
                      </c:pt>
                      <c:pt idx="62">
                        <c:v>1009.1500000000001</c:v>
                      </c:pt>
                      <c:pt idx="63">
                        <c:v>1008.9110000000001</c:v>
                      </c:pt>
                      <c:pt idx="64">
                        <c:v>1008.672</c:v>
                      </c:pt>
                      <c:pt idx="65">
                        <c:v>1008.433</c:v>
                      </c:pt>
                      <c:pt idx="66">
                        <c:v>1008.1161500000001</c:v>
                      </c:pt>
                      <c:pt idx="67">
                        <c:v>1007.7993</c:v>
                      </c:pt>
                      <c:pt idx="68">
                        <c:v>1007.48245</c:v>
                      </c:pt>
                      <c:pt idx="69">
                        <c:v>1007.1656</c:v>
                      </c:pt>
                      <c:pt idx="70">
                        <c:v>1006.84875</c:v>
                      </c:pt>
                      <c:pt idx="71">
                        <c:v>1006.5319</c:v>
                      </c:pt>
                      <c:pt idx="72">
                        <c:v>1006.21505</c:v>
                      </c:pt>
                      <c:pt idx="73">
                        <c:v>1005.8982000000001</c:v>
                      </c:pt>
                      <c:pt idx="74">
                        <c:v>1005.5813499999999</c:v>
                      </c:pt>
                      <c:pt idx="75">
                        <c:v>1005.2645</c:v>
                      </c:pt>
                      <c:pt idx="76">
                        <c:v>1004.8706500000001</c:v>
                      </c:pt>
                      <c:pt idx="77">
                        <c:v>1004.4767999999999</c:v>
                      </c:pt>
                      <c:pt idx="78">
                        <c:v>1004.08295</c:v>
                      </c:pt>
                      <c:pt idx="79">
                        <c:v>1003.6891000000001</c:v>
                      </c:pt>
                      <c:pt idx="80">
                        <c:v>1003.29525</c:v>
                      </c:pt>
                      <c:pt idx="81">
                        <c:v>1002.9014</c:v>
                      </c:pt>
                      <c:pt idx="82">
                        <c:v>1002.50755</c:v>
                      </c:pt>
                      <c:pt idx="83">
                        <c:v>1002.1137000000001</c:v>
                      </c:pt>
                      <c:pt idx="84">
                        <c:v>1001.71985</c:v>
                      </c:pt>
                      <c:pt idx="85">
                        <c:v>1001.326</c:v>
                      </c:pt>
                      <c:pt idx="86">
                        <c:v>1000.8708</c:v>
                      </c:pt>
                      <c:pt idx="87">
                        <c:v>1000.4156</c:v>
                      </c:pt>
                      <c:pt idx="88">
                        <c:v>999.96040000000005</c:v>
                      </c:pt>
                      <c:pt idx="89">
                        <c:v>999.50520000000006</c:v>
                      </c:pt>
                      <c:pt idx="90">
                        <c:v>999.05</c:v>
                      </c:pt>
                      <c:pt idx="91">
                        <c:v>998.59480000000008</c:v>
                      </c:pt>
                      <c:pt idx="92">
                        <c:v>998.13959999999997</c:v>
                      </c:pt>
                      <c:pt idx="93">
                        <c:v>997.6844000000001</c:v>
                      </c:pt>
                      <c:pt idx="94">
                        <c:v>997.22919999999999</c:v>
                      </c:pt>
                      <c:pt idx="95">
                        <c:v>996.774</c:v>
                      </c:pt>
                      <c:pt idx="96">
                        <c:v>996.26330000000007</c:v>
                      </c:pt>
                      <c:pt idx="97">
                        <c:v>995.75260000000003</c:v>
                      </c:pt>
                      <c:pt idx="98">
                        <c:v>995.24189999999999</c:v>
                      </c:pt>
                      <c:pt idx="99">
                        <c:v>994.73119999999994</c:v>
                      </c:pt>
                      <c:pt idx="100">
                        <c:v>994.22050000000002</c:v>
                      </c:pt>
                      <c:pt idx="101">
                        <c:v>993.70980000000009</c:v>
                      </c:pt>
                      <c:pt idx="102">
                        <c:v>993.19910000000004</c:v>
                      </c:pt>
                      <c:pt idx="103">
                        <c:v>992.6884</c:v>
                      </c:pt>
                      <c:pt idx="104">
                        <c:v>992.17769999999996</c:v>
                      </c:pt>
                      <c:pt idx="105">
                        <c:v>991.66700000000003</c:v>
                      </c:pt>
                      <c:pt idx="106">
                        <c:v>991.09651500000007</c:v>
                      </c:pt>
                      <c:pt idx="107">
                        <c:v>990.52602999999999</c:v>
                      </c:pt>
                      <c:pt idx="108">
                        <c:v>989.95554500000003</c:v>
                      </c:pt>
                      <c:pt idx="109">
                        <c:v>989.38506000000007</c:v>
                      </c:pt>
                      <c:pt idx="110">
                        <c:v>988.81457499999999</c:v>
                      </c:pt>
                      <c:pt idx="111">
                        <c:v>988.24409000000003</c:v>
                      </c:pt>
                      <c:pt idx="112">
                        <c:v>987.67360499999995</c:v>
                      </c:pt>
                      <c:pt idx="113">
                        <c:v>987.10311999999999</c:v>
                      </c:pt>
                      <c:pt idx="114">
                        <c:v>986.53263500000003</c:v>
                      </c:pt>
                      <c:pt idx="115">
                        <c:v>985.96215000000007</c:v>
                      </c:pt>
                      <c:pt idx="116">
                        <c:v>985.34767499999998</c:v>
                      </c:pt>
                      <c:pt idx="117">
                        <c:v>984.7331999999999</c:v>
                      </c:pt>
                      <c:pt idx="118">
                        <c:v>984.11872500000004</c:v>
                      </c:pt>
                      <c:pt idx="119">
                        <c:v>983.50424999999996</c:v>
                      </c:pt>
                      <c:pt idx="120">
                        <c:v>982.88977499999999</c:v>
                      </c:pt>
                      <c:pt idx="121">
                        <c:v>982.27530000000002</c:v>
                      </c:pt>
                      <c:pt idx="122">
                        <c:v>981.66082499999993</c:v>
                      </c:pt>
                      <c:pt idx="123">
                        <c:v>981.04635000000007</c:v>
                      </c:pt>
                      <c:pt idx="124">
                        <c:v>980.43187499999999</c:v>
                      </c:pt>
                      <c:pt idx="125">
                        <c:v>979.81739999999991</c:v>
                      </c:pt>
                      <c:pt idx="126">
                        <c:v>979.14973499999996</c:v>
                      </c:pt>
                      <c:pt idx="127">
                        <c:v>978.48207000000002</c:v>
                      </c:pt>
                      <c:pt idx="128">
                        <c:v>977.81440499999997</c:v>
                      </c:pt>
                      <c:pt idx="129">
                        <c:v>977.14673999999991</c:v>
                      </c:pt>
                      <c:pt idx="130">
                        <c:v>976.47907499999997</c:v>
                      </c:pt>
                      <c:pt idx="131">
                        <c:v>975.81141000000002</c:v>
                      </c:pt>
                      <c:pt idx="132">
                        <c:v>975.14374499999997</c:v>
                      </c:pt>
                      <c:pt idx="133">
                        <c:v>974.47607999999991</c:v>
                      </c:pt>
                      <c:pt idx="134">
                        <c:v>973.80841499999997</c:v>
                      </c:pt>
                      <c:pt idx="135">
                        <c:v>973.14075000000003</c:v>
                      </c:pt>
                      <c:pt idx="136">
                        <c:v>972.42569499999991</c:v>
                      </c:pt>
                      <c:pt idx="137">
                        <c:v>971.71064000000001</c:v>
                      </c:pt>
                      <c:pt idx="138">
                        <c:v>970.99558500000001</c:v>
                      </c:pt>
                      <c:pt idx="139">
                        <c:v>970.28053</c:v>
                      </c:pt>
                      <c:pt idx="140">
                        <c:v>969.56547499999999</c:v>
                      </c:pt>
                      <c:pt idx="141">
                        <c:v>968.85041999999999</c:v>
                      </c:pt>
                      <c:pt idx="142">
                        <c:v>968.13536499999998</c:v>
                      </c:pt>
                      <c:pt idx="143">
                        <c:v>967.42030999999997</c:v>
                      </c:pt>
                      <c:pt idx="144">
                        <c:v>966.70525499999997</c:v>
                      </c:pt>
                      <c:pt idx="145">
                        <c:v>965.99019999999996</c:v>
                      </c:pt>
                      <c:pt idx="146">
                        <c:v>965.23857499999997</c:v>
                      </c:pt>
                      <c:pt idx="147">
                        <c:v>964.48694999999998</c:v>
                      </c:pt>
                      <c:pt idx="148">
                        <c:v>963.73532499999999</c:v>
                      </c:pt>
                      <c:pt idx="149">
                        <c:v>962.9837</c:v>
                      </c:pt>
                      <c:pt idx="150">
                        <c:v>962.2320749999999</c:v>
                      </c:pt>
                      <c:pt idx="151">
                        <c:v>961.48045000000002</c:v>
                      </c:pt>
                      <c:pt idx="152">
                        <c:v>960.72882499999992</c:v>
                      </c:pt>
                      <c:pt idx="153">
                        <c:v>959.97720000000004</c:v>
                      </c:pt>
                      <c:pt idx="154">
                        <c:v>959.22557499999994</c:v>
                      </c:pt>
                      <c:pt idx="155">
                        <c:v>958.47395000000006</c:v>
                      </c:pt>
                      <c:pt idx="156">
                        <c:v>957.67157999999995</c:v>
                      </c:pt>
                      <c:pt idx="157">
                        <c:v>956.86921000000007</c:v>
                      </c:pt>
                      <c:pt idx="158">
                        <c:v>956.06683999999996</c:v>
                      </c:pt>
                      <c:pt idx="159">
                        <c:v>955.26447000000007</c:v>
                      </c:pt>
                      <c:pt idx="160">
                        <c:v>954.46209999999996</c:v>
                      </c:pt>
                      <c:pt idx="161">
                        <c:v>953.65973000000008</c:v>
                      </c:pt>
                      <c:pt idx="162">
                        <c:v>952.85735999999997</c:v>
                      </c:pt>
                      <c:pt idx="163">
                        <c:v>952.05499000000009</c:v>
                      </c:pt>
                      <c:pt idx="164">
                        <c:v>951.25261999999998</c:v>
                      </c:pt>
                      <c:pt idx="165">
                        <c:v>950.4502500000001</c:v>
                      </c:pt>
                      <c:pt idx="166">
                        <c:v>942.02740000000006</c:v>
                      </c:pt>
                      <c:pt idx="167">
                        <c:v>933.21389999999997</c:v>
                      </c:pt>
                      <c:pt idx="168">
                        <c:v>923.96825000000001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84C-414D-84AC-804EC916F92B}"/>
                  </c:ext>
                </c:extLst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Glikol!$O$17</c15:sqref>
                        </c15:formulaRef>
                      </c:ext>
                    </c:extLst>
                    <c:strCache>
                      <c:ptCount val="1"/>
                      <c:pt idx="0">
                        <c:v>8 %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Glikol!$O$18:$O$186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5">
                        <c:v>1014.0034285714286</c:v>
                      </c:pt>
                      <c:pt idx="46">
                        <c:v>1013.8442857142857</c:v>
                      </c:pt>
                      <c:pt idx="47">
                        <c:v>1013.6851428571429</c:v>
                      </c:pt>
                      <c:pt idx="48">
                        <c:v>1013.526</c:v>
                      </c:pt>
                      <c:pt idx="49">
                        <c:v>1013.3668571428572</c:v>
                      </c:pt>
                      <c:pt idx="50">
                        <c:v>1013.2077142857142</c:v>
                      </c:pt>
                      <c:pt idx="51">
                        <c:v>1013.0485714285714</c:v>
                      </c:pt>
                      <c:pt idx="52">
                        <c:v>1012.8894285714285</c:v>
                      </c:pt>
                      <c:pt idx="53">
                        <c:v>1012.7302857142857</c:v>
                      </c:pt>
                      <c:pt idx="54">
                        <c:v>1012.5711428571428</c:v>
                      </c:pt>
                      <c:pt idx="55">
                        <c:v>1012.412</c:v>
                      </c:pt>
                      <c:pt idx="56">
                        <c:v>1012.1602857142858</c:v>
                      </c:pt>
                      <c:pt idx="57">
                        <c:v>1011.9085714285715</c:v>
                      </c:pt>
                      <c:pt idx="58">
                        <c:v>1011.6568571428571</c:v>
                      </c:pt>
                      <c:pt idx="59">
                        <c:v>1011.4051428571429</c:v>
                      </c:pt>
                      <c:pt idx="60">
                        <c:v>1011.1534285714287</c:v>
                      </c:pt>
                      <c:pt idx="61">
                        <c:v>1010.9017142857143</c:v>
                      </c:pt>
                      <c:pt idx="62">
                        <c:v>1010.6500000000001</c:v>
                      </c:pt>
                      <c:pt idx="63">
                        <c:v>1010.3982857142857</c:v>
                      </c:pt>
                      <c:pt idx="64">
                        <c:v>1010.1465714285714</c:v>
                      </c:pt>
                      <c:pt idx="65">
                        <c:v>1009.8948571428572</c:v>
                      </c:pt>
                      <c:pt idx="66">
                        <c:v>1009.5684571428573</c:v>
                      </c:pt>
                      <c:pt idx="67">
                        <c:v>1009.2420571428571</c:v>
                      </c:pt>
                      <c:pt idx="68">
                        <c:v>1008.9156571428572</c:v>
                      </c:pt>
                      <c:pt idx="69">
                        <c:v>1008.5892571428572</c:v>
                      </c:pt>
                      <c:pt idx="70">
                        <c:v>1008.2628571428571</c:v>
                      </c:pt>
                      <c:pt idx="71">
                        <c:v>1007.9364571428572</c:v>
                      </c:pt>
                      <c:pt idx="72">
                        <c:v>1007.6100571428572</c:v>
                      </c:pt>
                      <c:pt idx="73">
                        <c:v>1007.2836571428571</c:v>
                      </c:pt>
                      <c:pt idx="74">
                        <c:v>1006.9572571428571</c:v>
                      </c:pt>
                      <c:pt idx="75">
                        <c:v>1006.6308571428572</c:v>
                      </c:pt>
                      <c:pt idx="76">
                        <c:v>1006.2307428571429</c:v>
                      </c:pt>
                      <c:pt idx="77">
                        <c:v>1005.8306285714285</c:v>
                      </c:pt>
                      <c:pt idx="78">
                        <c:v>1005.4305142857144</c:v>
                      </c:pt>
                      <c:pt idx="79">
                        <c:v>1005.0304</c:v>
                      </c:pt>
                      <c:pt idx="80">
                        <c:v>1004.6302857142857</c:v>
                      </c:pt>
                      <c:pt idx="81">
                        <c:v>1004.2301714285715</c:v>
                      </c:pt>
                      <c:pt idx="82">
                        <c:v>1003.8300571428571</c:v>
                      </c:pt>
                      <c:pt idx="83">
                        <c:v>1003.4299428571429</c:v>
                      </c:pt>
                      <c:pt idx="84">
                        <c:v>1003.0298285714285</c:v>
                      </c:pt>
                      <c:pt idx="85">
                        <c:v>1002.6297142857143</c:v>
                      </c:pt>
                      <c:pt idx="86">
                        <c:v>1002.1694857142858</c:v>
                      </c:pt>
                      <c:pt idx="87">
                        <c:v>1001.7092571428572</c:v>
                      </c:pt>
                      <c:pt idx="88">
                        <c:v>1001.2490285714287</c:v>
                      </c:pt>
                      <c:pt idx="89">
                        <c:v>1000.7888</c:v>
                      </c:pt>
                      <c:pt idx="90">
                        <c:v>1000.3285714285714</c:v>
                      </c:pt>
                      <c:pt idx="91">
                        <c:v>999.86834285714292</c:v>
                      </c:pt>
                      <c:pt idx="92">
                        <c:v>999.4081142857143</c:v>
                      </c:pt>
                      <c:pt idx="93">
                        <c:v>998.9478857142858</c:v>
                      </c:pt>
                      <c:pt idx="94">
                        <c:v>998.48765714285719</c:v>
                      </c:pt>
                      <c:pt idx="95">
                        <c:v>998.02742857142857</c:v>
                      </c:pt>
                      <c:pt idx="96">
                        <c:v>997.51234285714293</c:v>
                      </c:pt>
                      <c:pt idx="97">
                        <c:v>996.99725714285717</c:v>
                      </c:pt>
                      <c:pt idx="98">
                        <c:v>996.48217142857152</c:v>
                      </c:pt>
                      <c:pt idx="99">
                        <c:v>995.96708571428576</c:v>
                      </c:pt>
                      <c:pt idx="100">
                        <c:v>995.452</c:v>
                      </c:pt>
                      <c:pt idx="101">
                        <c:v>994.93691428571435</c:v>
                      </c:pt>
                      <c:pt idx="102">
                        <c:v>994.42182857142859</c:v>
                      </c:pt>
                      <c:pt idx="103">
                        <c:v>993.90674285714294</c:v>
                      </c:pt>
                      <c:pt idx="104">
                        <c:v>993.39165714285718</c:v>
                      </c:pt>
                      <c:pt idx="105">
                        <c:v>992.87657142857142</c:v>
                      </c:pt>
                      <c:pt idx="106">
                        <c:v>992.30316000000005</c:v>
                      </c:pt>
                      <c:pt idx="107">
                        <c:v>991.72974857142856</c:v>
                      </c:pt>
                      <c:pt idx="108">
                        <c:v>991.15633714285718</c:v>
                      </c:pt>
                      <c:pt idx="109">
                        <c:v>990.58292571428569</c:v>
                      </c:pt>
                      <c:pt idx="110">
                        <c:v>990.00951428571432</c:v>
                      </c:pt>
                      <c:pt idx="111">
                        <c:v>989.43610285714283</c:v>
                      </c:pt>
                      <c:pt idx="112">
                        <c:v>988.86269142857145</c:v>
                      </c:pt>
                      <c:pt idx="113">
                        <c:v>988.28928000000008</c:v>
                      </c:pt>
                      <c:pt idx="114">
                        <c:v>987.71586857142859</c:v>
                      </c:pt>
                      <c:pt idx="115">
                        <c:v>987.1424571428571</c:v>
                      </c:pt>
                      <c:pt idx="116">
                        <c:v>986.52448571428567</c:v>
                      </c:pt>
                      <c:pt idx="117">
                        <c:v>985.90651428571425</c:v>
                      </c:pt>
                      <c:pt idx="118">
                        <c:v>985.28854285714294</c:v>
                      </c:pt>
                      <c:pt idx="119">
                        <c:v>984.67057142857141</c:v>
                      </c:pt>
                      <c:pt idx="120">
                        <c:v>984.05259999999998</c:v>
                      </c:pt>
                      <c:pt idx="121">
                        <c:v>983.43462857142856</c:v>
                      </c:pt>
                      <c:pt idx="122">
                        <c:v>982.81665714285703</c:v>
                      </c:pt>
                      <c:pt idx="123">
                        <c:v>982.19868571428572</c:v>
                      </c:pt>
                      <c:pt idx="124">
                        <c:v>981.58071428571429</c:v>
                      </c:pt>
                      <c:pt idx="125">
                        <c:v>980.96274285714287</c:v>
                      </c:pt>
                      <c:pt idx="126">
                        <c:v>980.29255428571423</c:v>
                      </c:pt>
                      <c:pt idx="127">
                        <c:v>979.62236571428571</c:v>
                      </c:pt>
                      <c:pt idx="128">
                        <c:v>978.95217714285707</c:v>
                      </c:pt>
                      <c:pt idx="129">
                        <c:v>978.28198857142854</c:v>
                      </c:pt>
                      <c:pt idx="130">
                        <c:v>977.61180000000002</c:v>
                      </c:pt>
                      <c:pt idx="131">
                        <c:v>976.94161142857138</c:v>
                      </c:pt>
                      <c:pt idx="132">
                        <c:v>976.27142285714285</c:v>
                      </c:pt>
                      <c:pt idx="133">
                        <c:v>975.60123428571421</c:v>
                      </c:pt>
                      <c:pt idx="134">
                        <c:v>974.93104571428569</c:v>
                      </c:pt>
                      <c:pt idx="135">
                        <c:v>974.26085714285716</c:v>
                      </c:pt>
                      <c:pt idx="136">
                        <c:v>973.54365142857137</c:v>
                      </c:pt>
                      <c:pt idx="137">
                        <c:v>972.82644571428568</c:v>
                      </c:pt>
                      <c:pt idx="138">
                        <c:v>972.10924</c:v>
                      </c:pt>
                      <c:pt idx="139">
                        <c:v>971.39203428571432</c:v>
                      </c:pt>
                      <c:pt idx="140">
                        <c:v>970.67482857142852</c:v>
                      </c:pt>
                      <c:pt idx="141">
                        <c:v>969.95762285714284</c:v>
                      </c:pt>
                      <c:pt idx="142">
                        <c:v>969.24041714285715</c:v>
                      </c:pt>
                      <c:pt idx="143">
                        <c:v>968.52321142857136</c:v>
                      </c:pt>
                      <c:pt idx="144">
                        <c:v>967.80600571428567</c:v>
                      </c:pt>
                      <c:pt idx="145">
                        <c:v>967.08879999999999</c:v>
                      </c:pt>
                      <c:pt idx="146">
                        <c:v>966.33408571428572</c:v>
                      </c:pt>
                      <c:pt idx="147">
                        <c:v>965.57937142857133</c:v>
                      </c:pt>
                      <c:pt idx="148">
                        <c:v>964.82465714285718</c:v>
                      </c:pt>
                      <c:pt idx="149">
                        <c:v>964.06994285714291</c:v>
                      </c:pt>
                      <c:pt idx="150">
                        <c:v>963.31522857142852</c:v>
                      </c:pt>
                      <c:pt idx="151">
                        <c:v>962.56051428571425</c:v>
                      </c:pt>
                      <c:pt idx="152">
                        <c:v>961.80579999999998</c:v>
                      </c:pt>
                      <c:pt idx="153">
                        <c:v>961.0510857142857</c:v>
                      </c:pt>
                      <c:pt idx="154">
                        <c:v>960.29637142857143</c:v>
                      </c:pt>
                      <c:pt idx="155">
                        <c:v>959.54165714285716</c:v>
                      </c:pt>
                      <c:pt idx="156">
                        <c:v>958.73752000000002</c:v>
                      </c:pt>
                      <c:pt idx="157">
                        <c:v>957.93338285714287</c:v>
                      </c:pt>
                      <c:pt idx="158">
                        <c:v>957.12924571428573</c:v>
                      </c:pt>
                      <c:pt idx="159">
                        <c:v>956.32510857142859</c:v>
                      </c:pt>
                      <c:pt idx="160">
                        <c:v>955.52097142857144</c:v>
                      </c:pt>
                      <c:pt idx="161">
                        <c:v>954.7168342857143</c:v>
                      </c:pt>
                      <c:pt idx="162">
                        <c:v>953.91269714285716</c:v>
                      </c:pt>
                      <c:pt idx="163">
                        <c:v>953.10856000000001</c:v>
                      </c:pt>
                      <c:pt idx="164">
                        <c:v>952.30442285714287</c:v>
                      </c:pt>
                      <c:pt idx="165">
                        <c:v>951.50028571428572</c:v>
                      </c:pt>
                      <c:pt idx="166">
                        <c:v>943.05988571428577</c:v>
                      </c:pt>
                      <c:pt idx="167">
                        <c:v>934.23017142857145</c:v>
                      </c:pt>
                      <c:pt idx="168">
                        <c:v>924.97800000000007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84C-414D-84AC-804EC916F92B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Glikol!$P$17</c15:sqref>
                        </c15:formulaRef>
                      </c:ext>
                    </c:extLst>
                    <c:strCache>
                      <c:ptCount val="1"/>
                      <c:pt idx="0">
                        <c:v>9 %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Glikol!$P$18:$P$186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5">
                        <c:v>1015.7788571428571</c:v>
                      </c:pt>
                      <c:pt idx="46">
                        <c:v>1015.6010714285715</c:v>
                      </c:pt>
                      <c:pt idx="47">
                        <c:v>1015.4232857142857</c:v>
                      </c:pt>
                      <c:pt idx="48">
                        <c:v>1015.2455</c:v>
                      </c:pt>
                      <c:pt idx="49">
                        <c:v>1015.0677142857143</c:v>
                      </c:pt>
                      <c:pt idx="50">
                        <c:v>1014.8899285714285</c:v>
                      </c:pt>
                      <c:pt idx="51">
                        <c:v>1014.7121428571428</c:v>
                      </c:pt>
                      <c:pt idx="52">
                        <c:v>1014.5343571428572</c:v>
                      </c:pt>
                      <c:pt idx="53">
                        <c:v>1014.3565714285714</c:v>
                      </c:pt>
                      <c:pt idx="54">
                        <c:v>1014.1787857142857</c:v>
                      </c:pt>
                      <c:pt idx="55">
                        <c:v>1014.001</c:v>
                      </c:pt>
                      <c:pt idx="56">
                        <c:v>1013.7365714285714</c:v>
                      </c:pt>
                      <c:pt idx="57">
                        <c:v>1013.4721428571429</c:v>
                      </c:pt>
                      <c:pt idx="58">
                        <c:v>1013.2077142857142</c:v>
                      </c:pt>
                      <c:pt idx="59">
                        <c:v>1012.9432857142857</c:v>
                      </c:pt>
                      <c:pt idx="60">
                        <c:v>1012.6788571428572</c:v>
                      </c:pt>
                      <c:pt idx="61">
                        <c:v>1012.4144285714286</c:v>
                      </c:pt>
                      <c:pt idx="62">
                        <c:v>1012.1500000000001</c:v>
                      </c:pt>
                      <c:pt idx="63">
                        <c:v>1011.8855714285714</c:v>
                      </c:pt>
                      <c:pt idx="64">
                        <c:v>1011.6211428571429</c:v>
                      </c:pt>
                      <c:pt idx="65">
                        <c:v>1011.3567142857144</c:v>
                      </c:pt>
                      <c:pt idx="66">
                        <c:v>1011.0207642857143</c:v>
                      </c:pt>
                      <c:pt idx="67">
                        <c:v>1010.6848142857143</c:v>
                      </c:pt>
                      <c:pt idx="68">
                        <c:v>1010.3488642857143</c:v>
                      </c:pt>
                      <c:pt idx="69">
                        <c:v>1010.0129142857144</c:v>
                      </c:pt>
                      <c:pt idx="70">
                        <c:v>1009.6769642857142</c:v>
                      </c:pt>
                      <c:pt idx="71">
                        <c:v>1009.3410142857143</c:v>
                      </c:pt>
                      <c:pt idx="72">
                        <c:v>1009.0050642857143</c:v>
                      </c:pt>
                      <c:pt idx="73">
                        <c:v>1008.6691142857143</c:v>
                      </c:pt>
                      <c:pt idx="74">
                        <c:v>1008.3331642857142</c:v>
                      </c:pt>
                      <c:pt idx="75">
                        <c:v>1007.9972142857142</c:v>
                      </c:pt>
                      <c:pt idx="76">
                        <c:v>1007.5908357142857</c:v>
                      </c:pt>
                      <c:pt idx="77">
                        <c:v>1007.1844571428571</c:v>
                      </c:pt>
                      <c:pt idx="78">
                        <c:v>1006.7780785714286</c:v>
                      </c:pt>
                      <c:pt idx="79">
                        <c:v>1006.3716999999999</c:v>
                      </c:pt>
                      <c:pt idx="80">
                        <c:v>1005.9653214285714</c:v>
                      </c:pt>
                      <c:pt idx="81">
                        <c:v>1005.5589428571429</c:v>
                      </c:pt>
                      <c:pt idx="82">
                        <c:v>1005.1525642857142</c:v>
                      </c:pt>
                      <c:pt idx="83">
                        <c:v>1004.7461857142857</c:v>
                      </c:pt>
                      <c:pt idx="84">
                        <c:v>1004.3398071428571</c:v>
                      </c:pt>
                      <c:pt idx="85">
                        <c:v>1003.9334285714286</c:v>
                      </c:pt>
                      <c:pt idx="86">
                        <c:v>1003.4681714285714</c:v>
                      </c:pt>
                      <c:pt idx="87">
                        <c:v>1003.0029142857143</c:v>
                      </c:pt>
                      <c:pt idx="88">
                        <c:v>1002.5376571428571</c:v>
                      </c:pt>
                      <c:pt idx="89">
                        <c:v>1002.0724</c:v>
                      </c:pt>
                      <c:pt idx="90">
                        <c:v>1001.6071428571429</c:v>
                      </c:pt>
                      <c:pt idx="91">
                        <c:v>1001.1418857142858</c:v>
                      </c:pt>
                      <c:pt idx="92">
                        <c:v>1000.6766285714285</c:v>
                      </c:pt>
                      <c:pt idx="93">
                        <c:v>1000.2113714285715</c:v>
                      </c:pt>
                      <c:pt idx="94">
                        <c:v>999.74611428571427</c:v>
                      </c:pt>
                      <c:pt idx="95">
                        <c:v>999.28085714285714</c:v>
                      </c:pt>
                      <c:pt idx="96">
                        <c:v>998.76138571428578</c:v>
                      </c:pt>
                      <c:pt idx="97">
                        <c:v>998.2419142857143</c:v>
                      </c:pt>
                      <c:pt idx="98">
                        <c:v>997.72244285714294</c:v>
                      </c:pt>
                      <c:pt idx="99">
                        <c:v>997.20297142857146</c:v>
                      </c:pt>
                      <c:pt idx="100">
                        <c:v>996.68349999999998</c:v>
                      </c:pt>
                      <c:pt idx="101">
                        <c:v>996.16402857142862</c:v>
                      </c:pt>
                      <c:pt idx="102">
                        <c:v>995.64455714285714</c:v>
                      </c:pt>
                      <c:pt idx="103">
                        <c:v>995.12508571428577</c:v>
                      </c:pt>
                      <c:pt idx="104">
                        <c:v>994.6056142857143</c:v>
                      </c:pt>
                      <c:pt idx="105">
                        <c:v>994.08614285714293</c:v>
                      </c:pt>
                      <c:pt idx="106">
                        <c:v>993.50980500000003</c:v>
                      </c:pt>
                      <c:pt idx="107">
                        <c:v>992.93346714285713</c:v>
                      </c:pt>
                      <c:pt idx="108">
                        <c:v>992.35712928571434</c:v>
                      </c:pt>
                      <c:pt idx="109">
                        <c:v>991.78079142857143</c:v>
                      </c:pt>
                      <c:pt idx="110">
                        <c:v>991.20445357142853</c:v>
                      </c:pt>
                      <c:pt idx="111">
                        <c:v>990.62811571428574</c:v>
                      </c:pt>
                      <c:pt idx="112">
                        <c:v>990.05177785714284</c:v>
                      </c:pt>
                      <c:pt idx="113">
                        <c:v>989.47544000000005</c:v>
                      </c:pt>
                      <c:pt idx="114">
                        <c:v>988.89910214285715</c:v>
                      </c:pt>
                      <c:pt idx="115">
                        <c:v>988.32276428571424</c:v>
                      </c:pt>
                      <c:pt idx="116">
                        <c:v>987.70129642857137</c:v>
                      </c:pt>
                      <c:pt idx="117">
                        <c:v>987.07982857142849</c:v>
                      </c:pt>
                      <c:pt idx="118">
                        <c:v>986.45836071428573</c:v>
                      </c:pt>
                      <c:pt idx="119">
                        <c:v>985.83689285714286</c:v>
                      </c:pt>
                      <c:pt idx="120">
                        <c:v>985.21542499999998</c:v>
                      </c:pt>
                      <c:pt idx="121">
                        <c:v>984.59395714285711</c:v>
                      </c:pt>
                      <c:pt idx="122">
                        <c:v>983.97248928571423</c:v>
                      </c:pt>
                      <c:pt idx="123">
                        <c:v>983.35102142857147</c:v>
                      </c:pt>
                      <c:pt idx="124">
                        <c:v>982.7295535714286</c:v>
                      </c:pt>
                      <c:pt idx="125">
                        <c:v>982.10808571428572</c:v>
                      </c:pt>
                      <c:pt idx="126">
                        <c:v>981.4353735714285</c:v>
                      </c:pt>
                      <c:pt idx="127">
                        <c:v>980.76266142857139</c:v>
                      </c:pt>
                      <c:pt idx="128">
                        <c:v>980.08994928571428</c:v>
                      </c:pt>
                      <c:pt idx="129">
                        <c:v>979.41723714285718</c:v>
                      </c:pt>
                      <c:pt idx="130">
                        <c:v>978.74452499999995</c:v>
                      </c:pt>
                      <c:pt idx="131">
                        <c:v>978.07181285714285</c:v>
                      </c:pt>
                      <c:pt idx="132">
                        <c:v>977.39910071428562</c:v>
                      </c:pt>
                      <c:pt idx="133">
                        <c:v>976.72638857142852</c:v>
                      </c:pt>
                      <c:pt idx="134">
                        <c:v>976.05367642857141</c:v>
                      </c:pt>
                      <c:pt idx="135">
                        <c:v>975.3809642857143</c:v>
                      </c:pt>
                      <c:pt idx="136">
                        <c:v>974.66160785714283</c:v>
                      </c:pt>
                      <c:pt idx="137">
                        <c:v>973.94225142857135</c:v>
                      </c:pt>
                      <c:pt idx="138">
                        <c:v>973.22289499999999</c:v>
                      </c:pt>
                      <c:pt idx="139">
                        <c:v>972.50353857142852</c:v>
                      </c:pt>
                      <c:pt idx="140">
                        <c:v>971.78418214285716</c:v>
                      </c:pt>
                      <c:pt idx="141">
                        <c:v>971.06482571428569</c:v>
                      </c:pt>
                      <c:pt idx="142">
                        <c:v>970.34546928571422</c:v>
                      </c:pt>
                      <c:pt idx="143">
                        <c:v>969.62611285714286</c:v>
                      </c:pt>
                      <c:pt idx="144">
                        <c:v>968.90675642857138</c:v>
                      </c:pt>
                      <c:pt idx="145">
                        <c:v>968.18739999999991</c:v>
                      </c:pt>
                      <c:pt idx="146">
                        <c:v>967.42959642857136</c:v>
                      </c:pt>
                      <c:pt idx="147">
                        <c:v>966.6717928571428</c:v>
                      </c:pt>
                      <c:pt idx="148">
                        <c:v>965.91398928571425</c:v>
                      </c:pt>
                      <c:pt idx="149">
                        <c:v>965.1561857142857</c:v>
                      </c:pt>
                      <c:pt idx="150">
                        <c:v>964.39838214285714</c:v>
                      </c:pt>
                      <c:pt idx="151">
                        <c:v>963.64057857142848</c:v>
                      </c:pt>
                      <c:pt idx="152">
                        <c:v>962.88277500000004</c:v>
                      </c:pt>
                      <c:pt idx="153">
                        <c:v>962.12497142857148</c:v>
                      </c:pt>
                      <c:pt idx="154">
                        <c:v>961.36716785714282</c:v>
                      </c:pt>
                      <c:pt idx="155">
                        <c:v>960.60936428571426</c:v>
                      </c:pt>
                      <c:pt idx="156">
                        <c:v>959.80345999999997</c:v>
                      </c:pt>
                      <c:pt idx="157">
                        <c:v>958.99755571428568</c:v>
                      </c:pt>
                      <c:pt idx="158">
                        <c:v>958.1916514285715</c:v>
                      </c:pt>
                      <c:pt idx="159">
                        <c:v>957.3857471428571</c:v>
                      </c:pt>
                      <c:pt idx="160">
                        <c:v>956.57984285714281</c:v>
                      </c:pt>
                      <c:pt idx="161">
                        <c:v>955.77393857142863</c:v>
                      </c:pt>
                      <c:pt idx="162">
                        <c:v>954.96803428571434</c:v>
                      </c:pt>
                      <c:pt idx="163">
                        <c:v>954.16213000000005</c:v>
                      </c:pt>
                      <c:pt idx="164">
                        <c:v>953.35622571428576</c:v>
                      </c:pt>
                      <c:pt idx="165">
                        <c:v>952.55032142857146</c:v>
                      </c:pt>
                      <c:pt idx="166">
                        <c:v>944.09237142857148</c:v>
                      </c:pt>
                      <c:pt idx="167">
                        <c:v>935.24644285714294</c:v>
                      </c:pt>
                      <c:pt idx="168">
                        <c:v>925.98775000000001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84C-414D-84AC-804EC916F92B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Glikol!$Q$17</c15:sqref>
                        </c15:formulaRef>
                      </c:ext>
                    </c:extLst>
                    <c:strCache>
                      <c:ptCount val="1"/>
                      <c:pt idx="0">
                        <c:v>10 %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Glikol!$Q$18:$Q$186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5">
                        <c:v>1017.5542857142857</c:v>
                      </c:pt>
                      <c:pt idx="46">
                        <c:v>1017.3578571428571</c:v>
                      </c:pt>
                      <c:pt idx="47">
                        <c:v>1017.1614285714286</c:v>
                      </c:pt>
                      <c:pt idx="48">
                        <c:v>1016.9649999999999</c:v>
                      </c:pt>
                      <c:pt idx="49">
                        <c:v>1016.7685714285715</c:v>
                      </c:pt>
                      <c:pt idx="50">
                        <c:v>1016.5721428571428</c:v>
                      </c:pt>
                      <c:pt idx="51">
                        <c:v>1016.3757142857143</c:v>
                      </c:pt>
                      <c:pt idx="52">
                        <c:v>1016.1792857142857</c:v>
                      </c:pt>
                      <c:pt idx="53">
                        <c:v>1015.9828571428571</c:v>
                      </c:pt>
                      <c:pt idx="54">
                        <c:v>1015.7864285714286</c:v>
                      </c:pt>
                      <c:pt idx="55">
                        <c:v>1015.59</c:v>
                      </c:pt>
                      <c:pt idx="56">
                        <c:v>1015.3128571428572</c:v>
                      </c:pt>
                      <c:pt idx="57">
                        <c:v>1015.0357142857143</c:v>
                      </c:pt>
                      <c:pt idx="58">
                        <c:v>1014.7585714285714</c:v>
                      </c:pt>
                      <c:pt idx="59">
                        <c:v>1014.4814285714286</c:v>
                      </c:pt>
                      <c:pt idx="60">
                        <c:v>1014.2042857142858</c:v>
                      </c:pt>
                      <c:pt idx="61">
                        <c:v>1013.9271428571429</c:v>
                      </c:pt>
                      <c:pt idx="62">
                        <c:v>1013.6500000000001</c:v>
                      </c:pt>
                      <c:pt idx="63">
                        <c:v>1013.3728571428571</c:v>
                      </c:pt>
                      <c:pt idx="64">
                        <c:v>1013.0957142857143</c:v>
                      </c:pt>
                      <c:pt idx="65">
                        <c:v>1012.8185714285714</c:v>
                      </c:pt>
                      <c:pt idx="66">
                        <c:v>1012.4730714285715</c:v>
                      </c:pt>
                      <c:pt idx="67">
                        <c:v>1012.1275714285714</c:v>
                      </c:pt>
                      <c:pt idx="68">
                        <c:v>1011.7820714285715</c:v>
                      </c:pt>
                      <c:pt idx="69">
                        <c:v>1011.4365714285715</c:v>
                      </c:pt>
                      <c:pt idx="70">
                        <c:v>1011.0910714285714</c:v>
                      </c:pt>
                      <c:pt idx="71">
                        <c:v>1010.7455714285715</c:v>
                      </c:pt>
                      <c:pt idx="72">
                        <c:v>1010.4000714285714</c:v>
                      </c:pt>
                      <c:pt idx="73">
                        <c:v>1010.0545714285714</c:v>
                      </c:pt>
                      <c:pt idx="74">
                        <c:v>1009.7090714285714</c:v>
                      </c:pt>
                      <c:pt idx="75">
                        <c:v>1009.3635714285714</c:v>
                      </c:pt>
                      <c:pt idx="76">
                        <c:v>1008.9509285714286</c:v>
                      </c:pt>
                      <c:pt idx="77">
                        <c:v>1008.5382857142856</c:v>
                      </c:pt>
                      <c:pt idx="78">
                        <c:v>1008.1256428571429</c:v>
                      </c:pt>
                      <c:pt idx="79">
                        <c:v>1007.713</c:v>
                      </c:pt>
                      <c:pt idx="80">
                        <c:v>1007.3003571428571</c:v>
                      </c:pt>
                      <c:pt idx="81">
                        <c:v>1006.8877142857143</c:v>
                      </c:pt>
                      <c:pt idx="82">
                        <c:v>1006.4750714285714</c:v>
                      </c:pt>
                      <c:pt idx="83">
                        <c:v>1006.0624285714287</c:v>
                      </c:pt>
                      <c:pt idx="84">
                        <c:v>1005.6497857142857</c:v>
                      </c:pt>
                      <c:pt idx="85">
                        <c:v>1005.2371428571429</c:v>
                      </c:pt>
                      <c:pt idx="86">
                        <c:v>1004.7668571428571</c:v>
                      </c:pt>
                      <c:pt idx="87">
                        <c:v>1004.2965714285714</c:v>
                      </c:pt>
                      <c:pt idx="88">
                        <c:v>1003.8262857142857</c:v>
                      </c:pt>
                      <c:pt idx="89">
                        <c:v>1003.356</c:v>
                      </c:pt>
                      <c:pt idx="90">
                        <c:v>1002.8857142857142</c:v>
                      </c:pt>
                      <c:pt idx="91">
                        <c:v>1002.4154285714286</c:v>
                      </c:pt>
                      <c:pt idx="92">
                        <c:v>1001.9451428571429</c:v>
                      </c:pt>
                      <c:pt idx="93">
                        <c:v>1001.4748571428572</c:v>
                      </c:pt>
                      <c:pt idx="94">
                        <c:v>1001.0045714285715</c:v>
                      </c:pt>
                      <c:pt idx="95">
                        <c:v>1000.5342857142857</c:v>
                      </c:pt>
                      <c:pt idx="96">
                        <c:v>1000.0104285714286</c:v>
                      </c:pt>
                      <c:pt idx="97">
                        <c:v>999.48657142857144</c:v>
                      </c:pt>
                      <c:pt idx="98">
                        <c:v>998.96271428571436</c:v>
                      </c:pt>
                      <c:pt idx="99">
                        <c:v>998.43885714285716</c:v>
                      </c:pt>
                      <c:pt idx="100">
                        <c:v>997.91499999999996</c:v>
                      </c:pt>
                      <c:pt idx="101">
                        <c:v>997.39114285714288</c:v>
                      </c:pt>
                      <c:pt idx="102">
                        <c:v>996.86728571428569</c:v>
                      </c:pt>
                      <c:pt idx="103">
                        <c:v>996.3434285714286</c:v>
                      </c:pt>
                      <c:pt idx="104">
                        <c:v>995.81957142857141</c:v>
                      </c:pt>
                      <c:pt idx="105">
                        <c:v>995.29571428571433</c:v>
                      </c:pt>
                      <c:pt idx="106">
                        <c:v>994.71645000000001</c:v>
                      </c:pt>
                      <c:pt idx="107">
                        <c:v>994.13718571428569</c:v>
                      </c:pt>
                      <c:pt idx="108">
                        <c:v>993.55792142857149</c:v>
                      </c:pt>
                      <c:pt idx="109">
                        <c:v>992.97865714285717</c:v>
                      </c:pt>
                      <c:pt idx="110">
                        <c:v>992.39939285714286</c:v>
                      </c:pt>
                      <c:pt idx="111">
                        <c:v>991.82012857142854</c:v>
                      </c:pt>
                      <c:pt idx="112">
                        <c:v>991.24086428571434</c:v>
                      </c:pt>
                      <c:pt idx="113">
                        <c:v>990.66160000000002</c:v>
                      </c:pt>
                      <c:pt idx="114">
                        <c:v>990.0823357142857</c:v>
                      </c:pt>
                      <c:pt idx="115">
                        <c:v>989.50307142857139</c:v>
                      </c:pt>
                      <c:pt idx="116">
                        <c:v>988.87810714285706</c:v>
                      </c:pt>
                      <c:pt idx="117">
                        <c:v>988.25314285714285</c:v>
                      </c:pt>
                      <c:pt idx="118">
                        <c:v>987.62817857142863</c:v>
                      </c:pt>
                      <c:pt idx="119">
                        <c:v>987.00321428571431</c:v>
                      </c:pt>
                      <c:pt idx="120">
                        <c:v>986.37824999999998</c:v>
                      </c:pt>
                      <c:pt idx="121">
                        <c:v>985.75328571428565</c:v>
                      </c:pt>
                      <c:pt idx="122">
                        <c:v>985.12832142857133</c:v>
                      </c:pt>
                      <c:pt idx="123">
                        <c:v>984.50335714285711</c:v>
                      </c:pt>
                      <c:pt idx="124">
                        <c:v>983.8783928571429</c:v>
                      </c:pt>
                      <c:pt idx="125">
                        <c:v>983.25342857142857</c:v>
                      </c:pt>
                      <c:pt idx="126">
                        <c:v>982.57819285714277</c:v>
                      </c:pt>
                      <c:pt idx="127">
                        <c:v>981.90295714285708</c:v>
                      </c:pt>
                      <c:pt idx="128">
                        <c:v>981.22772142857139</c:v>
                      </c:pt>
                      <c:pt idx="129">
                        <c:v>980.55248571428569</c:v>
                      </c:pt>
                      <c:pt idx="130">
                        <c:v>979.87725</c:v>
                      </c:pt>
                      <c:pt idx="131">
                        <c:v>979.2020142857142</c:v>
                      </c:pt>
                      <c:pt idx="132">
                        <c:v>978.52677857142851</c:v>
                      </c:pt>
                      <c:pt idx="133">
                        <c:v>977.85154285714282</c:v>
                      </c:pt>
                      <c:pt idx="134">
                        <c:v>977.17630714285713</c:v>
                      </c:pt>
                      <c:pt idx="135">
                        <c:v>976.50107142857144</c:v>
                      </c:pt>
                      <c:pt idx="136">
                        <c:v>975.77956428571429</c:v>
                      </c:pt>
                      <c:pt idx="137">
                        <c:v>975.05805714285714</c:v>
                      </c:pt>
                      <c:pt idx="138">
                        <c:v>974.33654999999999</c:v>
                      </c:pt>
                      <c:pt idx="139">
                        <c:v>973.61504285714284</c:v>
                      </c:pt>
                      <c:pt idx="140">
                        <c:v>972.89353571428569</c:v>
                      </c:pt>
                      <c:pt idx="141">
                        <c:v>972.17202857142854</c:v>
                      </c:pt>
                      <c:pt idx="142">
                        <c:v>971.45052142857139</c:v>
                      </c:pt>
                      <c:pt idx="143">
                        <c:v>970.72901428571424</c:v>
                      </c:pt>
                      <c:pt idx="144">
                        <c:v>970.00750714285709</c:v>
                      </c:pt>
                      <c:pt idx="145">
                        <c:v>969.28599999999994</c:v>
                      </c:pt>
                      <c:pt idx="146">
                        <c:v>968.52510714285711</c:v>
                      </c:pt>
                      <c:pt idx="147">
                        <c:v>967.76421428571416</c:v>
                      </c:pt>
                      <c:pt idx="148">
                        <c:v>967.00332142857144</c:v>
                      </c:pt>
                      <c:pt idx="149">
                        <c:v>966.2424285714286</c:v>
                      </c:pt>
                      <c:pt idx="150">
                        <c:v>965.48153571428566</c:v>
                      </c:pt>
                      <c:pt idx="151">
                        <c:v>964.72064285714282</c:v>
                      </c:pt>
                      <c:pt idx="152">
                        <c:v>963.95974999999999</c:v>
                      </c:pt>
                      <c:pt idx="153">
                        <c:v>963.19885714285715</c:v>
                      </c:pt>
                      <c:pt idx="154">
                        <c:v>962.43796428571432</c:v>
                      </c:pt>
                      <c:pt idx="155">
                        <c:v>961.67707142857148</c:v>
                      </c:pt>
                      <c:pt idx="156">
                        <c:v>960.86940000000004</c:v>
                      </c:pt>
                      <c:pt idx="157">
                        <c:v>960.0617285714286</c:v>
                      </c:pt>
                      <c:pt idx="158">
                        <c:v>959.25405714285716</c:v>
                      </c:pt>
                      <c:pt idx="159">
                        <c:v>958.44638571428573</c:v>
                      </c:pt>
                      <c:pt idx="160">
                        <c:v>957.63871428571429</c:v>
                      </c:pt>
                      <c:pt idx="161">
                        <c:v>956.83104285714285</c:v>
                      </c:pt>
                      <c:pt idx="162">
                        <c:v>956.02337142857141</c:v>
                      </c:pt>
                      <c:pt idx="163">
                        <c:v>955.21569999999997</c:v>
                      </c:pt>
                      <c:pt idx="164">
                        <c:v>954.40802857142864</c:v>
                      </c:pt>
                      <c:pt idx="165">
                        <c:v>953.60035714285721</c:v>
                      </c:pt>
                      <c:pt idx="166">
                        <c:v>945.12485714285719</c:v>
                      </c:pt>
                      <c:pt idx="167">
                        <c:v>936.26271428571431</c:v>
                      </c:pt>
                      <c:pt idx="168">
                        <c:v>926.99750000000006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184C-414D-84AC-804EC916F92B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Glikol!$R$17</c15:sqref>
                        </c15:formulaRef>
                      </c:ext>
                    </c:extLst>
                    <c:strCache>
                      <c:ptCount val="1"/>
                      <c:pt idx="0">
                        <c:v>11 %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Glikol!$R$18:$R$186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5">
                        <c:v>1019.3297142857142</c:v>
                      </c:pt>
                      <c:pt idx="46">
                        <c:v>1019.1146428571428</c:v>
                      </c:pt>
                      <c:pt idx="47">
                        <c:v>1018.8995714285714</c:v>
                      </c:pt>
                      <c:pt idx="48">
                        <c:v>1018.6845</c:v>
                      </c:pt>
                      <c:pt idx="49">
                        <c:v>1018.4694285714286</c:v>
                      </c:pt>
                      <c:pt idx="50">
                        <c:v>1018.2543571428571</c:v>
                      </c:pt>
                      <c:pt idx="51">
                        <c:v>1018.0392857142857</c:v>
                      </c:pt>
                      <c:pt idx="52">
                        <c:v>1017.8242142857143</c:v>
                      </c:pt>
                      <c:pt idx="53">
                        <c:v>1017.609142857143</c:v>
                      </c:pt>
                      <c:pt idx="54">
                        <c:v>1017.3940714285715</c:v>
                      </c:pt>
                      <c:pt idx="55">
                        <c:v>1017.1790000000001</c:v>
                      </c:pt>
                      <c:pt idx="56">
                        <c:v>1016.8891428571429</c:v>
                      </c:pt>
                      <c:pt idx="57">
                        <c:v>1016.5992857142858</c:v>
                      </c:pt>
                      <c:pt idx="58">
                        <c:v>1016.3094285714286</c:v>
                      </c:pt>
                      <c:pt idx="59">
                        <c:v>1016.0195714285715</c:v>
                      </c:pt>
                      <c:pt idx="60">
                        <c:v>1015.7297142857143</c:v>
                      </c:pt>
                      <c:pt idx="61">
                        <c:v>1015.4398571428572</c:v>
                      </c:pt>
                      <c:pt idx="62">
                        <c:v>1015.1500000000001</c:v>
                      </c:pt>
                      <c:pt idx="63">
                        <c:v>1014.8601428571428</c:v>
                      </c:pt>
                      <c:pt idx="64">
                        <c:v>1014.5702857142858</c:v>
                      </c:pt>
                      <c:pt idx="65">
                        <c:v>1014.2804285714286</c:v>
                      </c:pt>
                      <c:pt idx="66">
                        <c:v>1013.9253785714286</c:v>
                      </c:pt>
                      <c:pt idx="67">
                        <c:v>1013.5703285714286</c:v>
                      </c:pt>
                      <c:pt idx="68">
                        <c:v>1013.2152785714286</c:v>
                      </c:pt>
                      <c:pt idx="69">
                        <c:v>1012.8602285714286</c:v>
                      </c:pt>
                      <c:pt idx="70">
                        <c:v>1012.5051785714286</c:v>
                      </c:pt>
                      <c:pt idx="71">
                        <c:v>1012.1501285714286</c:v>
                      </c:pt>
                      <c:pt idx="72">
                        <c:v>1011.7950785714286</c:v>
                      </c:pt>
                      <c:pt idx="73">
                        <c:v>1011.4400285714286</c:v>
                      </c:pt>
                      <c:pt idx="74">
                        <c:v>1011.0849785714286</c:v>
                      </c:pt>
                      <c:pt idx="75">
                        <c:v>1010.7299285714286</c:v>
                      </c:pt>
                      <c:pt idx="76">
                        <c:v>1010.3110214285714</c:v>
                      </c:pt>
                      <c:pt idx="77">
                        <c:v>1009.8921142857142</c:v>
                      </c:pt>
                      <c:pt idx="78">
                        <c:v>1009.4732071428572</c:v>
                      </c:pt>
                      <c:pt idx="79">
                        <c:v>1009.0543</c:v>
                      </c:pt>
                      <c:pt idx="80">
                        <c:v>1008.6353928571428</c:v>
                      </c:pt>
                      <c:pt idx="81">
                        <c:v>1008.2164857142857</c:v>
                      </c:pt>
                      <c:pt idx="82">
                        <c:v>1007.7975785714285</c:v>
                      </c:pt>
                      <c:pt idx="83">
                        <c:v>1007.3786714285715</c:v>
                      </c:pt>
                      <c:pt idx="84">
                        <c:v>1006.9597642857143</c:v>
                      </c:pt>
                      <c:pt idx="85">
                        <c:v>1006.5408571428571</c:v>
                      </c:pt>
                      <c:pt idx="86">
                        <c:v>1006.0655428571429</c:v>
                      </c:pt>
                      <c:pt idx="87">
                        <c:v>1005.5902285714285</c:v>
                      </c:pt>
                      <c:pt idx="88">
                        <c:v>1005.1149142857143</c:v>
                      </c:pt>
                      <c:pt idx="89">
                        <c:v>1004.6396</c:v>
                      </c:pt>
                      <c:pt idx="90">
                        <c:v>1004.1642857142857</c:v>
                      </c:pt>
                      <c:pt idx="91">
                        <c:v>1003.6889714285714</c:v>
                      </c:pt>
                      <c:pt idx="92">
                        <c:v>1003.2136571428571</c:v>
                      </c:pt>
                      <c:pt idx="93">
                        <c:v>1002.7383428571429</c:v>
                      </c:pt>
                      <c:pt idx="94">
                        <c:v>1002.2630285714285</c:v>
                      </c:pt>
                      <c:pt idx="95">
                        <c:v>1001.7877142857143</c:v>
                      </c:pt>
                      <c:pt idx="96">
                        <c:v>1001.2594714285715</c:v>
                      </c:pt>
                      <c:pt idx="97">
                        <c:v>1000.7312285714286</c:v>
                      </c:pt>
                      <c:pt idx="98">
                        <c:v>1000.2029857142858</c:v>
                      </c:pt>
                      <c:pt idx="99">
                        <c:v>999.67474285714286</c:v>
                      </c:pt>
                      <c:pt idx="100">
                        <c:v>999.14650000000006</c:v>
                      </c:pt>
                      <c:pt idx="101">
                        <c:v>998.61825714285715</c:v>
                      </c:pt>
                      <c:pt idx="102">
                        <c:v>998.09001428571423</c:v>
                      </c:pt>
                      <c:pt idx="103">
                        <c:v>997.56177142857143</c:v>
                      </c:pt>
                      <c:pt idx="104">
                        <c:v>997.03352857142852</c:v>
                      </c:pt>
                      <c:pt idx="105">
                        <c:v>996.50528571428572</c:v>
                      </c:pt>
                      <c:pt idx="106">
                        <c:v>995.9230950000001</c:v>
                      </c:pt>
                      <c:pt idx="107">
                        <c:v>995.34090428571426</c:v>
                      </c:pt>
                      <c:pt idx="108">
                        <c:v>994.75871357142853</c:v>
                      </c:pt>
                      <c:pt idx="109">
                        <c:v>994.17652285714291</c:v>
                      </c:pt>
                      <c:pt idx="110">
                        <c:v>993.59433214285707</c:v>
                      </c:pt>
                      <c:pt idx="111">
                        <c:v>993.01214142857145</c:v>
                      </c:pt>
                      <c:pt idx="112">
                        <c:v>992.42995071428572</c:v>
                      </c:pt>
                      <c:pt idx="113">
                        <c:v>991.84775999999999</c:v>
                      </c:pt>
                      <c:pt idx="114">
                        <c:v>991.26556928571426</c:v>
                      </c:pt>
                      <c:pt idx="115">
                        <c:v>990.68337857142853</c:v>
                      </c:pt>
                      <c:pt idx="116">
                        <c:v>990.05491785714287</c:v>
                      </c:pt>
                      <c:pt idx="117">
                        <c:v>989.42645714285709</c:v>
                      </c:pt>
                      <c:pt idx="118">
                        <c:v>988.79799642857142</c:v>
                      </c:pt>
                      <c:pt idx="119">
                        <c:v>988.16953571428576</c:v>
                      </c:pt>
                      <c:pt idx="120">
                        <c:v>987.54107499999998</c:v>
                      </c:pt>
                      <c:pt idx="121">
                        <c:v>986.9126142857142</c:v>
                      </c:pt>
                      <c:pt idx="122">
                        <c:v>986.28415357142853</c:v>
                      </c:pt>
                      <c:pt idx="123">
                        <c:v>985.65569285714287</c:v>
                      </c:pt>
                      <c:pt idx="124">
                        <c:v>985.02723214285709</c:v>
                      </c:pt>
                      <c:pt idx="125">
                        <c:v>984.39877142857142</c:v>
                      </c:pt>
                      <c:pt idx="126">
                        <c:v>983.72101214285715</c:v>
                      </c:pt>
                      <c:pt idx="127">
                        <c:v>983.04325285714276</c:v>
                      </c:pt>
                      <c:pt idx="128">
                        <c:v>982.3654935714286</c:v>
                      </c:pt>
                      <c:pt idx="129">
                        <c:v>981.68773428571421</c:v>
                      </c:pt>
                      <c:pt idx="130">
                        <c:v>981.00997499999994</c:v>
                      </c:pt>
                      <c:pt idx="131">
                        <c:v>980.33221571428567</c:v>
                      </c:pt>
                      <c:pt idx="132">
                        <c:v>979.65445642857139</c:v>
                      </c:pt>
                      <c:pt idx="133">
                        <c:v>978.97669714285712</c:v>
                      </c:pt>
                      <c:pt idx="134">
                        <c:v>978.29893785714285</c:v>
                      </c:pt>
                      <c:pt idx="135">
                        <c:v>977.62117857142857</c:v>
                      </c:pt>
                      <c:pt idx="136">
                        <c:v>976.89752071428575</c:v>
                      </c:pt>
                      <c:pt idx="137">
                        <c:v>976.17386285714281</c:v>
                      </c:pt>
                      <c:pt idx="138">
                        <c:v>975.45020499999998</c:v>
                      </c:pt>
                      <c:pt idx="139">
                        <c:v>974.72654714285716</c:v>
                      </c:pt>
                      <c:pt idx="140">
                        <c:v>974.00288928571433</c:v>
                      </c:pt>
                      <c:pt idx="141">
                        <c:v>973.27923142857139</c:v>
                      </c:pt>
                      <c:pt idx="142">
                        <c:v>972.55557357142857</c:v>
                      </c:pt>
                      <c:pt idx="143">
                        <c:v>971.83191571428574</c:v>
                      </c:pt>
                      <c:pt idx="144">
                        <c:v>971.1082578571428</c:v>
                      </c:pt>
                      <c:pt idx="145">
                        <c:v>970.38459999999998</c:v>
                      </c:pt>
                      <c:pt idx="146">
                        <c:v>969.62061785714286</c:v>
                      </c:pt>
                      <c:pt idx="147">
                        <c:v>968.85663571428563</c:v>
                      </c:pt>
                      <c:pt idx="148">
                        <c:v>968.09265357142851</c:v>
                      </c:pt>
                      <c:pt idx="149">
                        <c:v>967.3286714285714</c:v>
                      </c:pt>
                      <c:pt idx="150">
                        <c:v>966.56468928571417</c:v>
                      </c:pt>
                      <c:pt idx="151">
                        <c:v>965.80070714285716</c:v>
                      </c:pt>
                      <c:pt idx="152">
                        <c:v>965.03672499999993</c:v>
                      </c:pt>
                      <c:pt idx="153">
                        <c:v>964.27274285714293</c:v>
                      </c:pt>
                      <c:pt idx="154">
                        <c:v>963.5087607142857</c:v>
                      </c:pt>
                      <c:pt idx="155">
                        <c:v>962.74477857142858</c:v>
                      </c:pt>
                      <c:pt idx="156">
                        <c:v>961.93534</c:v>
                      </c:pt>
                      <c:pt idx="157">
                        <c:v>961.12590142857152</c:v>
                      </c:pt>
                      <c:pt idx="158">
                        <c:v>960.31646285714282</c:v>
                      </c:pt>
                      <c:pt idx="159">
                        <c:v>959.50702428571435</c:v>
                      </c:pt>
                      <c:pt idx="160">
                        <c:v>958.69758571428565</c:v>
                      </c:pt>
                      <c:pt idx="161">
                        <c:v>957.88814714285718</c:v>
                      </c:pt>
                      <c:pt idx="162">
                        <c:v>957.07870857142859</c:v>
                      </c:pt>
                      <c:pt idx="163">
                        <c:v>956.26927000000001</c:v>
                      </c:pt>
                      <c:pt idx="164">
                        <c:v>955.45983142857153</c:v>
                      </c:pt>
                      <c:pt idx="165">
                        <c:v>954.65039285714295</c:v>
                      </c:pt>
                      <c:pt idx="166">
                        <c:v>946.15734285714291</c:v>
                      </c:pt>
                      <c:pt idx="167">
                        <c:v>937.27898571428568</c:v>
                      </c:pt>
                      <c:pt idx="168">
                        <c:v>928.00725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84C-414D-84AC-804EC916F92B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Glikol!$S$17</c15:sqref>
                        </c15:formulaRef>
                      </c:ext>
                    </c:extLst>
                    <c:strCache>
                      <c:ptCount val="1"/>
                      <c:pt idx="0">
                        <c:v>12 %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Glikol!$S$18:$S$186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5">
                        <c:v>1021.1051428571428</c:v>
                      </c:pt>
                      <c:pt idx="46">
                        <c:v>1020.8714285714285</c:v>
                      </c:pt>
                      <c:pt idx="47">
                        <c:v>1020.6377142857143</c:v>
                      </c:pt>
                      <c:pt idx="48">
                        <c:v>1020.404</c:v>
                      </c:pt>
                      <c:pt idx="49">
                        <c:v>1020.1702857142857</c:v>
                      </c:pt>
                      <c:pt idx="50">
                        <c:v>1019.9365714285714</c:v>
                      </c:pt>
                      <c:pt idx="51">
                        <c:v>1019.7028571428572</c:v>
                      </c:pt>
                      <c:pt idx="52">
                        <c:v>1019.4691428571429</c:v>
                      </c:pt>
                      <c:pt idx="53">
                        <c:v>1019.2354285714287</c:v>
                      </c:pt>
                      <c:pt idx="54">
                        <c:v>1019.0017142857142</c:v>
                      </c:pt>
                      <c:pt idx="55">
                        <c:v>1018.768</c:v>
                      </c:pt>
                      <c:pt idx="56">
                        <c:v>1018.4654285714287</c:v>
                      </c:pt>
                      <c:pt idx="57">
                        <c:v>1018.1628571428572</c:v>
                      </c:pt>
                      <c:pt idx="58">
                        <c:v>1017.8602857142857</c:v>
                      </c:pt>
                      <c:pt idx="59">
                        <c:v>1017.5577142857143</c:v>
                      </c:pt>
                      <c:pt idx="60">
                        <c:v>1017.2551428571429</c:v>
                      </c:pt>
                      <c:pt idx="61">
                        <c:v>1016.9525714285714</c:v>
                      </c:pt>
                      <c:pt idx="62">
                        <c:v>1016.6500000000001</c:v>
                      </c:pt>
                      <c:pt idx="63">
                        <c:v>1016.3474285714286</c:v>
                      </c:pt>
                      <c:pt idx="64">
                        <c:v>1016.0448571428572</c:v>
                      </c:pt>
                      <c:pt idx="65">
                        <c:v>1015.7422857142858</c:v>
                      </c:pt>
                      <c:pt idx="66">
                        <c:v>1015.3776857142858</c:v>
                      </c:pt>
                      <c:pt idx="67">
                        <c:v>1015.0130857142857</c:v>
                      </c:pt>
                      <c:pt idx="68">
                        <c:v>1014.6484857142857</c:v>
                      </c:pt>
                      <c:pt idx="69">
                        <c:v>1014.2838857142857</c:v>
                      </c:pt>
                      <c:pt idx="70">
                        <c:v>1013.9192857142857</c:v>
                      </c:pt>
                      <c:pt idx="71">
                        <c:v>1013.5546857142857</c:v>
                      </c:pt>
                      <c:pt idx="72">
                        <c:v>1013.1900857142857</c:v>
                      </c:pt>
                      <c:pt idx="73">
                        <c:v>1012.8254857142857</c:v>
                      </c:pt>
                      <c:pt idx="74">
                        <c:v>1012.4608857142856</c:v>
                      </c:pt>
                      <c:pt idx="75">
                        <c:v>1012.0962857142857</c:v>
                      </c:pt>
                      <c:pt idx="76">
                        <c:v>1011.6711142857143</c:v>
                      </c:pt>
                      <c:pt idx="77">
                        <c:v>1011.2459428571428</c:v>
                      </c:pt>
                      <c:pt idx="78">
                        <c:v>1010.8207714285714</c:v>
                      </c:pt>
                      <c:pt idx="79">
                        <c:v>1010.3955999999999</c:v>
                      </c:pt>
                      <c:pt idx="80">
                        <c:v>1009.9704285714286</c:v>
                      </c:pt>
                      <c:pt idx="81">
                        <c:v>1009.5452571428572</c:v>
                      </c:pt>
                      <c:pt idx="82">
                        <c:v>1009.1200857142857</c:v>
                      </c:pt>
                      <c:pt idx="83">
                        <c:v>1008.6949142857143</c:v>
                      </c:pt>
                      <c:pt idx="84">
                        <c:v>1008.2697428571428</c:v>
                      </c:pt>
                      <c:pt idx="85">
                        <c:v>1007.8445714285714</c:v>
                      </c:pt>
                      <c:pt idx="86">
                        <c:v>1007.3642285714286</c:v>
                      </c:pt>
                      <c:pt idx="87">
                        <c:v>1006.8838857142857</c:v>
                      </c:pt>
                      <c:pt idx="88">
                        <c:v>1006.403542857143</c:v>
                      </c:pt>
                      <c:pt idx="89">
                        <c:v>1005.9232000000001</c:v>
                      </c:pt>
                      <c:pt idx="90">
                        <c:v>1005.4428571428572</c:v>
                      </c:pt>
                      <c:pt idx="91">
                        <c:v>1004.9625142857143</c:v>
                      </c:pt>
                      <c:pt idx="92">
                        <c:v>1004.4821714285714</c:v>
                      </c:pt>
                      <c:pt idx="93">
                        <c:v>1004.0018285714286</c:v>
                      </c:pt>
                      <c:pt idx="94">
                        <c:v>1003.5214857142857</c:v>
                      </c:pt>
                      <c:pt idx="95">
                        <c:v>1003.0411428571429</c:v>
                      </c:pt>
                      <c:pt idx="96">
                        <c:v>1002.5085142857143</c:v>
                      </c:pt>
                      <c:pt idx="97">
                        <c:v>1001.9758857142857</c:v>
                      </c:pt>
                      <c:pt idx="98">
                        <c:v>1001.4432571428572</c:v>
                      </c:pt>
                      <c:pt idx="99">
                        <c:v>1000.9106285714286</c:v>
                      </c:pt>
                      <c:pt idx="100">
                        <c:v>1000.378</c:v>
                      </c:pt>
                      <c:pt idx="101">
                        <c:v>999.84537142857153</c:v>
                      </c:pt>
                      <c:pt idx="102">
                        <c:v>999.31274285714289</c:v>
                      </c:pt>
                      <c:pt idx="103">
                        <c:v>998.78011428571438</c:v>
                      </c:pt>
                      <c:pt idx="104">
                        <c:v>998.24748571428574</c:v>
                      </c:pt>
                      <c:pt idx="105">
                        <c:v>997.71485714285711</c:v>
                      </c:pt>
                      <c:pt idx="106">
                        <c:v>997.12974000000008</c:v>
                      </c:pt>
                      <c:pt idx="107">
                        <c:v>996.54462285714283</c:v>
                      </c:pt>
                      <c:pt idx="108">
                        <c:v>995.95950571428568</c:v>
                      </c:pt>
                      <c:pt idx="109">
                        <c:v>995.37438857142854</c:v>
                      </c:pt>
                      <c:pt idx="110">
                        <c:v>994.7892714285714</c:v>
                      </c:pt>
                      <c:pt idx="111">
                        <c:v>994.20415428571425</c:v>
                      </c:pt>
                      <c:pt idx="112">
                        <c:v>993.61903714285711</c:v>
                      </c:pt>
                      <c:pt idx="113">
                        <c:v>993.03392000000008</c:v>
                      </c:pt>
                      <c:pt idx="114">
                        <c:v>992.44880285714282</c:v>
                      </c:pt>
                      <c:pt idx="115">
                        <c:v>991.86368571428568</c:v>
                      </c:pt>
                      <c:pt idx="116">
                        <c:v>991.23172857142856</c:v>
                      </c:pt>
                      <c:pt idx="117">
                        <c:v>990.59977142857133</c:v>
                      </c:pt>
                      <c:pt idx="118">
                        <c:v>989.96781428571433</c:v>
                      </c:pt>
                      <c:pt idx="119">
                        <c:v>989.33585714285709</c:v>
                      </c:pt>
                      <c:pt idx="120">
                        <c:v>988.70389999999998</c:v>
                      </c:pt>
                      <c:pt idx="121">
                        <c:v>988.07194285714286</c:v>
                      </c:pt>
                      <c:pt idx="122">
                        <c:v>987.43998571428563</c:v>
                      </c:pt>
                      <c:pt idx="123">
                        <c:v>986.80802857142862</c:v>
                      </c:pt>
                      <c:pt idx="124">
                        <c:v>986.17607142857139</c:v>
                      </c:pt>
                      <c:pt idx="125">
                        <c:v>985.54411428571427</c:v>
                      </c:pt>
                      <c:pt idx="126">
                        <c:v>984.86383142857142</c:v>
                      </c:pt>
                      <c:pt idx="127">
                        <c:v>984.18354857142856</c:v>
                      </c:pt>
                      <c:pt idx="128">
                        <c:v>983.5032657142857</c:v>
                      </c:pt>
                      <c:pt idx="129">
                        <c:v>982.82298285714285</c:v>
                      </c:pt>
                      <c:pt idx="130">
                        <c:v>982.14269999999999</c:v>
                      </c:pt>
                      <c:pt idx="131">
                        <c:v>981.46241714285713</c:v>
                      </c:pt>
                      <c:pt idx="132">
                        <c:v>980.78213428571428</c:v>
                      </c:pt>
                      <c:pt idx="133">
                        <c:v>980.10185142857142</c:v>
                      </c:pt>
                      <c:pt idx="134">
                        <c:v>979.42156857142857</c:v>
                      </c:pt>
                      <c:pt idx="135">
                        <c:v>978.74128571428571</c:v>
                      </c:pt>
                      <c:pt idx="136">
                        <c:v>978.01547714285709</c:v>
                      </c:pt>
                      <c:pt idx="137">
                        <c:v>977.28966857142848</c:v>
                      </c:pt>
                      <c:pt idx="138">
                        <c:v>976.56385999999998</c:v>
                      </c:pt>
                      <c:pt idx="139">
                        <c:v>975.83805142857148</c:v>
                      </c:pt>
                      <c:pt idx="140">
                        <c:v>975.11224285714286</c:v>
                      </c:pt>
                      <c:pt idx="141">
                        <c:v>974.38643428571424</c:v>
                      </c:pt>
                      <c:pt idx="142">
                        <c:v>973.66062571428574</c:v>
                      </c:pt>
                      <c:pt idx="143">
                        <c:v>972.93481714285713</c:v>
                      </c:pt>
                      <c:pt idx="144">
                        <c:v>972.20900857142851</c:v>
                      </c:pt>
                      <c:pt idx="145">
                        <c:v>971.48320000000001</c:v>
                      </c:pt>
                      <c:pt idx="146">
                        <c:v>970.71612857142861</c:v>
                      </c:pt>
                      <c:pt idx="147">
                        <c:v>969.9490571428571</c:v>
                      </c:pt>
                      <c:pt idx="148">
                        <c:v>969.1819857142857</c:v>
                      </c:pt>
                      <c:pt idx="149">
                        <c:v>968.4149142857143</c:v>
                      </c:pt>
                      <c:pt idx="150">
                        <c:v>967.64784285714279</c:v>
                      </c:pt>
                      <c:pt idx="151">
                        <c:v>966.88077142857139</c:v>
                      </c:pt>
                      <c:pt idx="152">
                        <c:v>966.11369999999999</c:v>
                      </c:pt>
                      <c:pt idx="153">
                        <c:v>965.3466285714286</c:v>
                      </c:pt>
                      <c:pt idx="154">
                        <c:v>964.57955714285708</c:v>
                      </c:pt>
                      <c:pt idx="155">
                        <c:v>963.81248571428569</c:v>
                      </c:pt>
                      <c:pt idx="156">
                        <c:v>963.00127999999995</c:v>
                      </c:pt>
                      <c:pt idx="157">
                        <c:v>962.19007428571433</c:v>
                      </c:pt>
                      <c:pt idx="158">
                        <c:v>961.3788685714286</c:v>
                      </c:pt>
                      <c:pt idx="159">
                        <c:v>960.56766285714286</c:v>
                      </c:pt>
                      <c:pt idx="160">
                        <c:v>959.75645714285713</c:v>
                      </c:pt>
                      <c:pt idx="161">
                        <c:v>958.94525142857151</c:v>
                      </c:pt>
                      <c:pt idx="162">
                        <c:v>958.13404571428578</c:v>
                      </c:pt>
                      <c:pt idx="163">
                        <c:v>957.32284000000004</c:v>
                      </c:pt>
                      <c:pt idx="164">
                        <c:v>956.51163428571431</c:v>
                      </c:pt>
                      <c:pt idx="165">
                        <c:v>955.70042857142857</c:v>
                      </c:pt>
                      <c:pt idx="166">
                        <c:v>947.18982857142862</c:v>
                      </c:pt>
                      <c:pt idx="167">
                        <c:v>938.29525714285717</c:v>
                      </c:pt>
                      <c:pt idx="168">
                        <c:v>929.01700000000005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184C-414D-84AC-804EC916F92B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Glikol!$T$17</c15:sqref>
                        </c15:formulaRef>
                      </c:ext>
                    </c:extLst>
                    <c:strCache>
                      <c:ptCount val="1"/>
                      <c:pt idx="0">
                        <c:v>13 %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Glikol!$T$18:$T$186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5">
                        <c:v>1022.8805714285713</c:v>
                      </c:pt>
                      <c:pt idx="46">
                        <c:v>1022.6282142857143</c:v>
                      </c:pt>
                      <c:pt idx="47">
                        <c:v>1022.3758571428572</c:v>
                      </c:pt>
                      <c:pt idx="48">
                        <c:v>1022.1234999999999</c:v>
                      </c:pt>
                      <c:pt idx="49">
                        <c:v>1021.8711428571429</c:v>
                      </c:pt>
                      <c:pt idx="50">
                        <c:v>1021.6187857142857</c:v>
                      </c:pt>
                      <c:pt idx="51">
                        <c:v>1021.3664285714285</c:v>
                      </c:pt>
                      <c:pt idx="52">
                        <c:v>1021.1140714285715</c:v>
                      </c:pt>
                      <c:pt idx="53">
                        <c:v>1020.8617142857144</c:v>
                      </c:pt>
                      <c:pt idx="54">
                        <c:v>1020.6093571428571</c:v>
                      </c:pt>
                      <c:pt idx="55">
                        <c:v>1020.357</c:v>
                      </c:pt>
                      <c:pt idx="56">
                        <c:v>1020.0417142857143</c:v>
                      </c:pt>
                      <c:pt idx="57">
                        <c:v>1019.7264285714286</c:v>
                      </c:pt>
                      <c:pt idx="58">
                        <c:v>1019.4111428571429</c:v>
                      </c:pt>
                      <c:pt idx="59">
                        <c:v>1019.0958571428572</c:v>
                      </c:pt>
                      <c:pt idx="60">
                        <c:v>1018.7805714285714</c:v>
                      </c:pt>
                      <c:pt idx="61">
                        <c:v>1018.4652857142858</c:v>
                      </c:pt>
                      <c:pt idx="62">
                        <c:v>1018.1500000000001</c:v>
                      </c:pt>
                      <c:pt idx="63">
                        <c:v>1017.8347142857143</c:v>
                      </c:pt>
                      <c:pt idx="64">
                        <c:v>1017.5194285714286</c:v>
                      </c:pt>
                      <c:pt idx="65">
                        <c:v>1017.2041428571429</c:v>
                      </c:pt>
                      <c:pt idx="66">
                        <c:v>1016.8299928571429</c:v>
                      </c:pt>
                      <c:pt idx="67">
                        <c:v>1016.4558428571429</c:v>
                      </c:pt>
                      <c:pt idx="68">
                        <c:v>1016.0816928571429</c:v>
                      </c:pt>
                      <c:pt idx="69">
                        <c:v>1015.7075428571429</c:v>
                      </c:pt>
                      <c:pt idx="70">
                        <c:v>1015.3333928571428</c:v>
                      </c:pt>
                      <c:pt idx="71">
                        <c:v>1014.9592428571428</c:v>
                      </c:pt>
                      <c:pt idx="72">
                        <c:v>1014.5850928571429</c:v>
                      </c:pt>
                      <c:pt idx="73">
                        <c:v>1014.2109428571429</c:v>
                      </c:pt>
                      <c:pt idx="74">
                        <c:v>1013.8367928571428</c:v>
                      </c:pt>
                      <c:pt idx="75">
                        <c:v>1013.4626428571428</c:v>
                      </c:pt>
                      <c:pt idx="76">
                        <c:v>1013.0312071428572</c:v>
                      </c:pt>
                      <c:pt idx="77">
                        <c:v>1012.5997714285713</c:v>
                      </c:pt>
                      <c:pt idx="78">
                        <c:v>1012.1683357142857</c:v>
                      </c:pt>
                      <c:pt idx="79">
                        <c:v>1011.7368999999999</c:v>
                      </c:pt>
                      <c:pt idx="80">
                        <c:v>1011.3054642857143</c:v>
                      </c:pt>
                      <c:pt idx="81">
                        <c:v>1010.8740285714287</c:v>
                      </c:pt>
                      <c:pt idx="82">
                        <c:v>1010.4425928571428</c:v>
                      </c:pt>
                      <c:pt idx="83">
                        <c:v>1010.0111571428572</c:v>
                      </c:pt>
                      <c:pt idx="84">
                        <c:v>1009.5797214285714</c:v>
                      </c:pt>
                      <c:pt idx="85">
                        <c:v>1009.1482857142857</c:v>
                      </c:pt>
                      <c:pt idx="86">
                        <c:v>1008.6629142857142</c:v>
                      </c:pt>
                      <c:pt idx="87">
                        <c:v>1008.1775428571428</c:v>
                      </c:pt>
                      <c:pt idx="88">
                        <c:v>1007.6921714285714</c:v>
                      </c:pt>
                      <c:pt idx="89">
                        <c:v>1007.2068</c:v>
                      </c:pt>
                      <c:pt idx="90">
                        <c:v>1006.7214285714285</c:v>
                      </c:pt>
                      <c:pt idx="91">
                        <c:v>1006.2360571428571</c:v>
                      </c:pt>
                      <c:pt idx="92">
                        <c:v>1005.7506857142856</c:v>
                      </c:pt>
                      <c:pt idx="93">
                        <c:v>1005.2653142857143</c:v>
                      </c:pt>
                      <c:pt idx="94">
                        <c:v>1004.7799428571428</c:v>
                      </c:pt>
                      <c:pt idx="95">
                        <c:v>1004.2945714285714</c:v>
                      </c:pt>
                      <c:pt idx="96">
                        <c:v>1003.7575571428572</c:v>
                      </c:pt>
                      <c:pt idx="97">
                        <c:v>1003.2205428571428</c:v>
                      </c:pt>
                      <c:pt idx="98">
                        <c:v>1002.6835285714286</c:v>
                      </c:pt>
                      <c:pt idx="99">
                        <c:v>1002.1465142857143</c:v>
                      </c:pt>
                      <c:pt idx="100">
                        <c:v>1001.6095</c:v>
                      </c:pt>
                      <c:pt idx="101">
                        <c:v>1001.0724857142858</c:v>
                      </c:pt>
                      <c:pt idx="102">
                        <c:v>1000.5354714285714</c:v>
                      </c:pt>
                      <c:pt idx="103">
                        <c:v>999.99845714285721</c:v>
                      </c:pt>
                      <c:pt idx="104">
                        <c:v>999.46144285714286</c:v>
                      </c:pt>
                      <c:pt idx="105">
                        <c:v>998.92442857142862</c:v>
                      </c:pt>
                      <c:pt idx="106">
                        <c:v>998.33638500000006</c:v>
                      </c:pt>
                      <c:pt idx="107">
                        <c:v>997.74834142857139</c:v>
                      </c:pt>
                      <c:pt idx="108">
                        <c:v>997.16029785714284</c:v>
                      </c:pt>
                      <c:pt idx="109">
                        <c:v>996.57225428571428</c:v>
                      </c:pt>
                      <c:pt idx="110">
                        <c:v>995.98421071428561</c:v>
                      </c:pt>
                      <c:pt idx="111">
                        <c:v>995.39616714285717</c:v>
                      </c:pt>
                      <c:pt idx="112">
                        <c:v>994.80812357142861</c:v>
                      </c:pt>
                      <c:pt idx="113">
                        <c:v>994.22008000000005</c:v>
                      </c:pt>
                      <c:pt idx="114">
                        <c:v>993.63203642857138</c:v>
                      </c:pt>
                      <c:pt idx="115">
                        <c:v>993.04399285714283</c:v>
                      </c:pt>
                      <c:pt idx="116">
                        <c:v>992.40853928571426</c:v>
                      </c:pt>
                      <c:pt idx="117">
                        <c:v>991.77308571428568</c:v>
                      </c:pt>
                      <c:pt idx="118">
                        <c:v>991.13763214285711</c:v>
                      </c:pt>
                      <c:pt idx="119">
                        <c:v>990.50217857142854</c:v>
                      </c:pt>
                      <c:pt idx="120">
                        <c:v>989.86672499999997</c:v>
                      </c:pt>
                      <c:pt idx="121">
                        <c:v>989.2312714285714</c:v>
                      </c:pt>
                      <c:pt idx="122">
                        <c:v>988.59581785714283</c:v>
                      </c:pt>
                      <c:pt idx="123">
                        <c:v>987.96036428571426</c:v>
                      </c:pt>
                      <c:pt idx="124">
                        <c:v>987.32491071428569</c:v>
                      </c:pt>
                      <c:pt idx="125">
                        <c:v>986.68945714285712</c:v>
                      </c:pt>
                      <c:pt idx="126">
                        <c:v>986.00665071428568</c:v>
                      </c:pt>
                      <c:pt idx="127">
                        <c:v>985.32384428571424</c:v>
                      </c:pt>
                      <c:pt idx="128">
                        <c:v>984.64103785714292</c:v>
                      </c:pt>
                      <c:pt idx="129">
                        <c:v>983.95823142857148</c:v>
                      </c:pt>
                      <c:pt idx="130">
                        <c:v>983.27542499999993</c:v>
                      </c:pt>
                      <c:pt idx="131">
                        <c:v>982.59261857142849</c:v>
                      </c:pt>
                      <c:pt idx="132">
                        <c:v>981.90981214285705</c:v>
                      </c:pt>
                      <c:pt idx="133">
                        <c:v>981.22700571428572</c:v>
                      </c:pt>
                      <c:pt idx="134">
                        <c:v>980.54419928571428</c:v>
                      </c:pt>
                      <c:pt idx="135">
                        <c:v>979.86139285714285</c:v>
                      </c:pt>
                      <c:pt idx="136">
                        <c:v>979.13343357142855</c:v>
                      </c:pt>
                      <c:pt idx="137">
                        <c:v>978.40547428571426</c:v>
                      </c:pt>
                      <c:pt idx="138">
                        <c:v>977.67751499999997</c:v>
                      </c:pt>
                      <c:pt idx="139">
                        <c:v>976.94955571428568</c:v>
                      </c:pt>
                      <c:pt idx="140">
                        <c:v>976.2215964285715</c:v>
                      </c:pt>
                      <c:pt idx="141">
                        <c:v>975.4936371428571</c:v>
                      </c:pt>
                      <c:pt idx="142">
                        <c:v>974.7656778571428</c:v>
                      </c:pt>
                      <c:pt idx="143">
                        <c:v>974.03771857142863</c:v>
                      </c:pt>
                      <c:pt idx="144">
                        <c:v>973.30975928571422</c:v>
                      </c:pt>
                      <c:pt idx="145">
                        <c:v>972.58179999999993</c:v>
                      </c:pt>
                      <c:pt idx="146">
                        <c:v>971.81163928571425</c:v>
                      </c:pt>
                      <c:pt idx="147">
                        <c:v>971.04147857142846</c:v>
                      </c:pt>
                      <c:pt idx="148">
                        <c:v>970.27131785714278</c:v>
                      </c:pt>
                      <c:pt idx="149">
                        <c:v>969.5011571428571</c:v>
                      </c:pt>
                      <c:pt idx="150">
                        <c:v>968.73099642857142</c:v>
                      </c:pt>
                      <c:pt idx="151">
                        <c:v>967.96083571428562</c:v>
                      </c:pt>
                      <c:pt idx="152">
                        <c:v>967.19067500000006</c:v>
                      </c:pt>
                      <c:pt idx="153">
                        <c:v>966.42051428571438</c:v>
                      </c:pt>
                      <c:pt idx="154">
                        <c:v>965.65035357142858</c:v>
                      </c:pt>
                      <c:pt idx="155">
                        <c:v>964.8801928571429</c:v>
                      </c:pt>
                      <c:pt idx="156">
                        <c:v>964.06722000000002</c:v>
                      </c:pt>
                      <c:pt idx="157">
                        <c:v>963.25424714285714</c:v>
                      </c:pt>
                      <c:pt idx="158">
                        <c:v>962.44127428571437</c:v>
                      </c:pt>
                      <c:pt idx="159">
                        <c:v>961.62830142857138</c:v>
                      </c:pt>
                      <c:pt idx="160">
                        <c:v>960.81532857142849</c:v>
                      </c:pt>
                      <c:pt idx="161">
                        <c:v>960.00235571428573</c:v>
                      </c:pt>
                      <c:pt idx="162">
                        <c:v>959.18938285714285</c:v>
                      </c:pt>
                      <c:pt idx="163">
                        <c:v>958.37640999999996</c:v>
                      </c:pt>
                      <c:pt idx="164">
                        <c:v>957.5634371428572</c:v>
                      </c:pt>
                      <c:pt idx="165">
                        <c:v>956.75046428571432</c:v>
                      </c:pt>
                      <c:pt idx="166">
                        <c:v>948.22231428571433</c:v>
                      </c:pt>
                      <c:pt idx="167">
                        <c:v>939.31152857142865</c:v>
                      </c:pt>
                      <c:pt idx="168">
                        <c:v>930.02674999999999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184C-414D-84AC-804EC916F92B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Glikol!$U$17</c15:sqref>
                        </c15:formulaRef>
                      </c:ext>
                    </c:extLst>
                    <c:strCache>
                      <c:ptCount val="1"/>
                      <c:pt idx="0">
                        <c:v>14 %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Glikol!$U$18:$U$186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0">
                        <c:v>1025.7919999999999</c:v>
                      </c:pt>
                      <c:pt idx="41">
                        <c:v>1025.5647999999999</c:v>
                      </c:pt>
                      <c:pt idx="42">
                        <c:v>1025.3375999999998</c:v>
                      </c:pt>
                      <c:pt idx="43">
                        <c:v>1025.1104</c:v>
                      </c:pt>
                      <c:pt idx="44">
                        <c:v>1024.8832</c:v>
                      </c:pt>
                      <c:pt idx="45">
                        <c:v>1024.6559999999999</c:v>
                      </c:pt>
                      <c:pt idx="46">
                        <c:v>1024.385</c:v>
                      </c:pt>
                      <c:pt idx="47">
                        <c:v>1024.114</c:v>
                      </c:pt>
                      <c:pt idx="48">
                        <c:v>1023.843</c:v>
                      </c:pt>
                      <c:pt idx="49">
                        <c:v>1023.572</c:v>
                      </c:pt>
                      <c:pt idx="50">
                        <c:v>1023.3009999999999</c:v>
                      </c:pt>
                      <c:pt idx="51">
                        <c:v>1023.03</c:v>
                      </c:pt>
                      <c:pt idx="52">
                        <c:v>1022.759</c:v>
                      </c:pt>
                      <c:pt idx="53">
                        <c:v>1022.4880000000001</c:v>
                      </c:pt>
                      <c:pt idx="54">
                        <c:v>1022.217</c:v>
                      </c:pt>
                      <c:pt idx="55">
                        <c:v>1021.946</c:v>
                      </c:pt>
                      <c:pt idx="56">
                        <c:v>1021.6180000000001</c:v>
                      </c:pt>
                      <c:pt idx="57">
                        <c:v>1021.2900000000001</c:v>
                      </c:pt>
                      <c:pt idx="58">
                        <c:v>1020.962</c:v>
                      </c:pt>
                      <c:pt idx="59">
                        <c:v>1020.634</c:v>
                      </c:pt>
                      <c:pt idx="60">
                        <c:v>1020.306</c:v>
                      </c:pt>
                      <c:pt idx="61">
                        <c:v>1019.9780000000001</c:v>
                      </c:pt>
                      <c:pt idx="62">
                        <c:v>1019.6500000000001</c:v>
                      </c:pt>
                      <c:pt idx="63">
                        <c:v>1019.322</c:v>
                      </c:pt>
                      <c:pt idx="64">
                        <c:v>1018.994</c:v>
                      </c:pt>
                      <c:pt idx="65">
                        <c:v>1018.6660000000001</c:v>
                      </c:pt>
                      <c:pt idx="66">
                        <c:v>1018.2823000000001</c:v>
                      </c:pt>
                      <c:pt idx="67">
                        <c:v>1017.8986</c:v>
                      </c:pt>
                      <c:pt idx="68">
                        <c:v>1017.5149</c:v>
                      </c:pt>
                      <c:pt idx="69">
                        <c:v>1017.1312</c:v>
                      </c:pt>
                      <c:pt idx="70">
                        <c:v>1016.7474999999999</c:v>
                      </c:pt>
                      <c:pt idx="71">
                        <c:v>1016.3638</c:v>
                      </c:pt>
                      <c:pt idx="72">
                        <c:v>1015.9801</c:v>
                      </c:pt>
                      <c:pt idx="73">
                        <c:v>1015.5964</c:v>
                      </c:pt>
                      <c:pt idx="74">
                        <c:v>1015.2126999999999</c:v>
                      </c:pt>
                      <c:pt idx="75">
                        <c:v>1014.829</c:v>
                      </c:pt>
                      <c:pt idx="76">
                        <c:v>1014.3913</c:v>
                      </c:pt>
                      <c:pt idx="77">
                        <c:v>1013.9535999999999</c:v>
                      </c:pt>
                      <c:pt idx="78">
                        <c:v>1013.5159</c:v>
                      </c:pt>
                      <c:pt idx="79">
                        <c:v>1013.0781999999999</c:v>
                      </c:pt>
                      <c:pt idx="80">
                        <c:v>1012.6405</c:v>
                      </c:pt>
                      <c:pt idx="81">
                        <c:v>1012.2028</c:v>
                      </c:pt>
                      <c:pt idx="82">
                        <c:v>1011.7651</c:v>
                      </c:pt>
                      <c:pt idx="83">
                        <c:v>1011.3274</c:v>
                      </c:pt>
                      <c:pt idx="84">
                        <c:v>1010.8896999999999</c:v>
                      </c:pt>
                      <c:pt idx="85">
                        <c:v>1010.452</c:v>
                      </c:pt>
                      <c:pt idx="86">
                        <c:v>1009.9616</c:v>
                      </c:pt>
                      <c:pt idx="87">
                        <c:v>1009.4712</c:v>
                      </c:pt>
                      <c:pt idx="88">
                        <c:v>1008.9808</c:v>
                      </c:pt>
                      <c:pt idx="89">
                        <c:v>1008.4904</c:v>
                      </c:pt>
                      <c:pt idx="90">
                        <c:v>1008</c:v>
                      </c:pt>
                      <c:pt idx="91">
                        <c:v>1007.5096</c:v>
                      </c:pt>
                      <c:pt idx="92">
                        <c:v>1007.0192</c:v>
                      </c:pt>
                      <c:pt idx="93">
                        <c:v>1006.5288</c:v>
                      </c:pt>
                      <c:pt idx="94">
                        <c:v>1006.0384</c:v>
                      </c:pt>
                      <c:pt idx="95">
                        <c:v>1005.548</c:v>
                      </c:pt>
                      <c:pt idx="96">
                        <c:v>1005.0066</c:v>
                      </c:pt>
                      <c:pt idx="97">
                        <c:v>1004.4652</c:v>
                      </c:pt>
                      <c:pt idx="98">
                        <c:v>1003.9238</c:v>
                      </c:pt>
                      <c:pt idx="99">
                        <c:v>1003.3824</c:v>
                      </c:pt>
                      <c:pt idx="100">
                        <c:v>1002.841</c:v>
                      </c:pt>
                      <c:pt idx="101">
                        <c:v>1002.2996000000001</c:v>
                      </c:pt>
                      <c:pt idx="102">
                        <c:v>1001.7582</c:v>
                      </c:pt>
                      <c:pt idx="103">
                        <c:v>1001.2168</c:v>
                      </c:pt>
                      <c:pt idx="104">
                        <c:v>1000.6754</c:v>
                      </c:pt>
                      <c:pt idx="105">
                        <c:v>1000.134</c:v>
                      </c:pt>
                      <c:pt idx="106">
                        <c:v>999.54303000000004</c:v>
                      </c:pt>
                      <c:pt idx="107">
                        <c:v>998.95205999999996</c:v>
                      </c:pt>
                      <c:pt idx="108">
                        <c:v>998.36108999999999</c:v>
                      </c:pt>
                      <c:pt idx="109">
                        <c:v>997.77012000000002</c:v>
                      </c:pt>
                      <c:pt idx="110">
                        <c:v>997.17914999999994</c:v>
                      </c:pt>
                      <c:pt idx="111">
                        <c:v>996.58817999999997</c:v>
                      </c:pt>
                      <c:pt idx="112">
                        <c:v>995.99721</c:v>
                      </c:pt>
                      <c:pt idx="113">
                        <c:v>995.40624000000003</c:v>
                      </c:pt>
                      <c:pt idx="114">
                        <c:v>994.81526999999994</c:v>
                      </c:pt>
                      <c:pt idx="115">
                        <c:v>994.22429999999997</c:v>
                      </c:pt>
                      <c:pt idx="116">
                        <c:v>993.58534999999995</c:v>
                      </c:pt>
                      <c:pt idx="117">
                        <c:v>992.94639999999993</c:v>
                      </c:pt>
                      <c:pt idx="118">
                        <c:v>992.30745000000002</c:v>
                      </c:pt>
                      <c:pt idx="119">
                        <c:v>991.66849999999999</c:v>
                      </c:pt>
                      <c:pt idx="120">
                        <c:v>991.02954999999997</c:v>
                      </c:pt>
                      <c:pt idx="121">
                        <c:v>990.39059999999995</c:v>
                      </c:pt>
                      <c:pt idx="122">
                        <c:v>989.75164999999993</c:v>
                      </c:pt>
                      <c:pt idx="123">
                        <c:v>989.11270000000002</c:v>
                      </c:pt>
                      <c:pt idx="124">
                        <c:v>988.47375</c:v>
                      </c:pt>
                      <c:pt idx="125">
                        <c:v>987.83479999999997</c:v>
                      </c:pt>
                      <c:pt idx="126">
                        <c:v>987.14946999999995</c:v>
                      </c:pt>
                      <c:pt idx="127">
                        <c:v>986.46413999999993</c:v>
                      </c:pt>
                      <c:pt idx="128">
                        <c:v>985.77881000000002</c:v>
                      </c:pt>
                      <c:pt idx="129">
                        <c:v>985.09348</c:v>
                      </c:pt>
                      <c:pt idx="130">
                        <c:v>984.40814999999998</c:v>
                      </c:pt>
                      <c:pt idx="131">
                        <c:v>983.72281999999996</c:v>
                      </c:pt>
                      <c:pt idx="132">
                        <c:v>983.03748999999993</c:v>
                      </c:pt>
                      <c:pt idx="133">
                        <c:v>982.35216000000003</c:v>
                      </c:pt>
                      <c:pt idx="134">
                        <c:v>981.66683</c:v>
                      </c:pt>
                      <c:pt idx="135">
                        <c:v>980.98149999999998</c:v>
                      </c:pt>
                      <c:pt idx="136">
                        <c:v>980.25139000000001</c:v>
                      </c:pt>
                      <c:pt idx="137">
                        <c:v>979.52127999999993</c:v>
                      </c:pt>
                      <c:pt idx="138">
                        <c:v>978.79116999999997</c:v>
                      </c:pt>
                      <c:pt idx="139">
                        <c:v>978.06106</c:v>
                      </c:pt>
                      <c:pt idx="140">
                        <c:v>977.33095000000003</c:v>
                      </c:pt>
                      <c:pt idx="141">
                        <c:v>976.60083999999995</c:v>
                      </c:pt>
                      <c:pt idx="142">
                        <c:v>975.87072999999998</c:v>
                      </c:pt>
                      <c:pt idx="143">
                        <c:v>975.14062000000001</c:v>
                      </c:pt>
                      <c:pt idx="144">
                        <c:v>974.41050999999993</c:v>
                      </c:pt>
                      <c:pt idx="145">
                        <c:v>973.68039999999996</c:v>
                      </c:pt>
                      <c:pt idx="146">
                        <c:v>972.90715</c:v>
                      </c:pt>
                      <c:pt idx="147">
                        <c:v>972.13389999999993</c:v>
                      </c:pt>
                      <c:pt idx="148">
                        <c:v>971.36064999999996</c:v>
                      </c:pt>
                      <c:pt idx="149">
                        <c:v>970.5874</c:v>
                      </c:pt>
                      <c:pt idx="150">
                        <c:v>969.81414999999993</c:v>
                      </c:pt>
                      <c:pt idx="151">
                        <c:v>969.04089999999997</c:v>
                      </c:pt>
                      <c:pt idx="152">
                        <c:v>968.26765</c:v>
                      </c:pt>
                      <c:pt idx="153">
                        <c:v>967.49440000000004</c:v>
                      </c:pt>
                      <c:pt idx="154">
                        <c:v>966.72114999999997</c:v>
                      </c:pt>
                      <c:pt idx="155">
                        <c:v>965.9479</c:v>
                      </c:pt>
                      <c:pt idx="156">
                        <c:v>965.13315999999998</c:v>
                      </c:pt>
                      <c:pt idx="157">
                        <c:v>964.31842000000006</c:v>
                      </c:pt>
                      <c:pt idx="158">
                        <c:v>963.50368000000003</c:v>
                      </c:pt>
                      <c:pt idx="159">
                        <c:v>962.68894</c:v>
                      </c:pt>
                      <c:pt idx="160">
                        <c:v>961.87419999999997</c:v>
                      </c:pt>
                      <c:pt idx="161">
                        <c:v>961.05946000000006</c:v>
                      </c:pt>
                      <c:pt idx="162">
                        <c:v>960.24472000000003</c:v>
                      </c:pt>
                      <c:pt idx="163">
                        <c:v>959.42998</c:v>
                      </c:pt>
                      <c:pt idx="164">
                        <c:v>958.61524000000009</c:v>
                      </c:pt>
                      <c:pt idx="165">
                        <c:v>957.80050000000006</c:v>
                      </c:pt>
                      <c:pt idx="166">
                        <c:v>949.25480000000005</c:v>
                      </c:pt>
                      <c:pt idx="167">
                        <c:v>940.32780000000002</c:v>
                      </c:pt>
                      <c:pt idx="168">
                        <c:v>931.03650000000005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184C-414D-84AC-804EC916F92B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Glikol!$V$17</c15:sqref>
                        </c15:formulaRef>
                      </c:ext>
                    </c:extLst>
                    <c:strCache>
                      <c:ptCount val="1"/>
                      <c:pt idx="0">
                        <c:v>15 %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4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Glikol!$V$18:$V$186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0">
                        <c:v>1027.3683684210525</c:v>
                      </c:pt>
                      <c:pt idx="41">
                        <c:v>1027.1341473684211</c:v>
                      </c:pt>
                      <c:pt idx="42">
                        <c:v>1026.8999263157893</c:v>
                      </c:pt>
                      <c:pt idx="43">
                        <c:v>1026.6657052631579</c:v>
                      </c:pt>
                      <c:pt idx="44">
                        <c:v>1026.4314842105264</c:v>
                      </c:pt>
                      <c:pt idx="45">
                        <c:v>1026.1972631578947</c:v>
                      </c:pt>
                      <c:pt idx="46">
                        <c:v>1025.9185473684211</c:v>
                      </c:pt>
                      <c:pt idx="47">
                        <c:v>1025.6398315789475</c:v>
                      </c:pt>
                      <c:pt idx="48">
                        <c:v>1025.3611157894736</c:v>
                      </c:pt>
                      <c:pt idx="49">
                        <c:v>1025.0824</c:v>
                      </c:pt>
                      <c:pt idx="50">
                        <c:v>1024.8036842105262</c:v>
                      </c:pt>
                      <c:pt idx="51">
                        <c:v>1024.5249684210526</c:v>
                      </c:pt>
                      <c:pt idx="52">
                        <c:v>1024.246252631579</c:v>
                      </c:pt>
                      <c:pt idx="53">
                        <c:v>1023.9675368421053</c:v>
                      </c:pt>
                      <c:pt idx="54">
                        <c:v>1023.6888210526315</c:v>
                      </c:pt>
                      <c:pt idx="55">
                        <c:v>1023.4101052631579</c:v>
                      </c:pt>
                      <c:pt idx="56">
                        <c:v>1023.0751789473685</c:v>
                      </c:pt>
                      <c:pt idx="57">
                        <c:v>1022.740252631579</c:v>
                      </c:pt>
                      <c:pt idx="58">
                        <c:v>1022.4053263157895</c:v>
                      </c:pt>
                      <c:pt idx="59">
                        <c:v>1022.0704000000001</c:v>
                      </c:pt>
                      <c:pt idx="60">
                        <c:v>1021.7354736842105</c:v>
                      </c:pt>
                      <c:pt idx="61">
                        <c:v>1021.4005473684211</c:v>
                      </c:pt>
                      <c:pt idx="62">
                        <c:v>1021.0656210526316</c:v>
                      </c:pt>
                      <c:pt idx="63">
                        <c:v>1020.7306947368421</c:v>
                      </c:pt>
                      <c:pt idx="64">
                        <c:v>1020.3957684210527</c:v>
                      </c:pt>
                      <c:pt idx="65">
                        <c:v>1020.0608421052632</c:v>
                      </c:pt>
                      <c:pt idx="66">
                        <c:v>1019.671005263158</c:v>
                      </c:pt>
                      <c:pt idx="67">
                        <c:v>1019.2811684210526</c:v>
                      </c:pt>
                      <c:pt idx="68">
                        <c:v>1018.8913315789474</c:v>
                      </c:pt>
                      <c:pt idx="69">
                        <c:v>1018.5014947368421</c:v>
                      </c:pt>
                      <c:pt idx="70">
                        <c:v>1018.1116578947368</c:v>
                      </c:pt>
                      <c:pt idx="71">
                        <c:v>1017.7218210526315</c:v>
                      </c:pt>
                      <c:pt idx="72">
                        <c:v>1017.3319842105263</c:v>
                      </c:pt>
                      <c:pt idx="73">
                        <c:v>1016.942147368421</c:v>
                      </c:pt>
                      <c:pt idx="74">
                        <c:v>1016.5523105263158</c:v>
                      </c:pt>
                      <c:pt idx="75">
                        <c:v>1016.1624736842105</c:v>
                      </c:pt>
                      <c:pt idx="76">
                        <c:v>1015.7193210526316</c:v>
                      </c:pt>
                      <c:pt idx="77">
                        <c:v>1015.2761684210526</c:v>
                      </c:pt>
                      <c:pt idx="78">
                        <c:v>1014.8330157894737</c:v>
                      </c:pt>
                      <c:pt idx="79">
                        <c:v>1014.3898631578946</c:v>
                      </c:pt>
                      <c:pt idx="80">
                        <c:v>1013.9467105263158</c:v>
                      </c:pt>
                      <c:pt idx="81">
                        <c:v>1013.5035578947369</c:v>
                      </c:pt>
                      <c:pt idx="82">
                        <c:v>1013.0604052631579</c:v>
                      </c:pt>
                      <c:pt idx="83">
                        <c:v>1012.6172526315789</c:v>
                      </c:pt>
                      <c:pt idx="84">
                        <c:v>1012.1741</c:v>
                      </c:pt>
                      <c:pt idx="85">
                        <c:v>1011.7309473684211</c:v>
                      </c:pt>
                      <c:pt idx="86">
                        <c:v>1011.2357894736842</c:v>
                      </c:pt>
                      <c:pt idx="87">
                        <c:v>1010.7406315789473</c:v>
                      </c:pt>
                      <c:pt idx="88">
                        <c:v>1010.2454736842105</c:v>
                      </c:pt>
                      <c:pt idx="89">
                        <c:v>1009.7503157894737</c:v>
                      </c:pt>
                      <c:pt idx="90">
                        <c:v>1009.2551578947368</c:v>
                      </c:pt>
                      <c:pt idx="91">
                        <c:v>1008.76</c:v>
                      </c:pt>
                      <c:pt idx="92">
                        <c:v>1008.2648421052631</c:v>
                      </c:pt>
                      <c:pt idx="93">
                        <c:v>1007.7696842105264</c:v>
                      </c:pt>
                      <c:pt idx="94">
                        <c:v>1007.2745263157894</c:v>
                      </c:pt>
                      <c:pt idx="95">
                        <c:v>1006.7793684210526</c:v>
                      </c:pt>
                      <c:pt idx="96">
                        <c:v>1006.2338210526316</c:v>
                      </c:pt>
                      <c:pt idx="97">
                        <c:v>1005.6882736842105</c:v>
                      </c:pt>
                      <c:pt idx="98">
                        <c:v>1005.1427263157894</c:v>
                      </c:pt>
                      <c:pt idx="99">
                        <c:v>1004.5971789473684</c:v>
                      </c:pt>
                      <c:pt idx="100">
                        <c:v>1004.0516315789474</c:v>
                      </c:pt>
                      <c:pt idx="101">
                        <c:v>1003.5060842105264</c:v>
                      </c:pt>
                      <c:pt idx="102">
                        <c:v>1002.9605368421053</c:v>
                      </c:pt>
                      <c:pt idx="103">
                        <c:v>1002.4149894736843</c:v>
                      </c:pt>
                      <c:pt idx="104">
                        <c:v>1001.8694421052631</c:v>
                      </c:pt>
                      <c:pt idx="105">
                        <c:v>1001.3238947368421</c:v>
                      </c:pt>
                      <c:pt idx="106">
                        <c:v>1000.7293636842106</c:v>
                      </c:pt>
                      <c:pt idx="107">
                        <c:v>1000.1348326315789</c:v>
                      </c:pt>
                      <c:pt idx="108">
                        <c:v>999.54030157894738</c:v>
                      </c:pt>
                      <c:pt idx="109">
                        <c:v>998.94577052631575</c:v>
                      </c:pt>
                      <c:pt idx="110">
                        <c:v>998.35123947368413</c:v>
                      </c:pt>
                      <c:pt idx="111">
                        <c:v>997.75670842105262</c:v>
                      </c:pt>
                      <c:pt idx="112">
                        <c:v>997.162177368421</c:v>
                      </c:pt>
                      <c:pt idx="113">
                        <c:v>996.56764631578949</c:v>
                      </c:pt>
                      <c:pt idx="114">
                        <c:v>995.97311526315787</c:v>
                      </c:pt>
                      <c:pt idx="115">
                        <c:v>995.37858421052624</c:v>
                      </c:pt>
                      <c:pt idx="116">
                        <c:v>994.73662052631573</c:v>
                      </c:pt>
                      <c:pt idx="117">
                        <c:v>994.09465684210522</c:v>
                      </c:pt>
                      <c:pt idx="118">
                        <c:v>993.45269315789471</c:v>
                      </c:pt>
                      <c:pt idx="119">
                        <c:v>992.81072947368421</c:v>
                      </c:pt>
                      <c:pt idx="120">
                        <c:v>992.1687657894737</c:v>
                      </c:pt>
                      <c:pt idx="121">
                        <c:v>991.52680210526307</c:v>
                      </c:pt>
                      <c:pt idx="122">
                        <c:v>990.88483842105256</c:v>
                      </c:pt>
                      <c:pt idx="123">
                        <c:v>990.24287473684217</c:v>
                      </c:pt>
                      <c:pt idx="124">
                        <c:v>989.60091105263155</c:v>
                      </c:pt>
                      <c:pt idx="125">
                        <c:v>988.95894736842104</c:v>
                      </c:pt>
                      <c:pt idx="126">
                        <c:v>988.27110263157886</c:v>
                      </c:pt>
                      <c:pt idx="127">
                        <c:v>987.58325789473679</c:v>
                      </c:pt>
                      <c:pt idx="128">
                        <c:v>986.89541315789472</c:v>
                      </c:pt>
                      <c:pt idx="129">
                        <c:v>986.20756842105266</c:v>
                      </c:pt>
                      <c:pt idx="130">
                        <c:v>985.51972368421048</c:v>
                      </c:pt>
                      <c:pt idx="131">
                        <c:v>984.83187894736841</c:v>
                      </c:pt>
                      <c:pt idx="132">
                        <c:v>984.14403421052623</c:v>
                      </c:pt>
                      <c:pt idx="133">
                        <c:v>983.45618947368428</c:v>
                      </c:pt>
                      <c:pt idx="134">
                        <c:v>982.7683447368421</c:v>
                      </c:pt>
                      <c:pt idx="135">
                        <c:v>982.08050000000003</c:v>
                      </c:pt>
                      <c:pt idx="136">
                        <c:v>981.34833736842108</c:v>
                      </c:pt>
                      <c:pt idx="137">
                        <c:v>980.61617473684203</c:v>
                      </c:pt>
                      <c:pt idx="138">
                        <c:v>979.88401210526308</c:v>
                      </c:pt>
                      <c:pt idx="139">
                        <c:v>979.15184947368425</c:v>
                      </c:pt>
                      <c:pt idx="140">
                        <c:v>978.41968684210531</c:v>
                      </c:pt>
                      <c:pt idx="141">
                        <c:v>977.68752421052625</c:v>
                      </c:pt>
                      <c:pt idx="142">
                        <c:v>976.9553615789473</c:v>
                      </c:pt>
                      <c:pt idx="143">
                        <c:v>976.22319894736847</c:v>
                      </c:pt>
                      <c:pt idx="144">
                        <c:v>975.49103631578942</c:v>
                      </c:pt>
                      <c:pt idx="145">
                        <c:v>974.75887368421047</c:v>
                      </c:pt>
                      <c:pt idx="146">
                        <c:v>973.98399421052636</c:v>
                      </c:pt>
                      <c:pt idx="147">
                        <c:v>973.20911473684203</c:v>
                      </c:pt>
                      <c:pt idx="148">
                        <c:v>972.43423526315792</c:v>
                      </c:pt>
                      <c:pt idx="149">
                        <c:v>971.65935578947369</c:v>
                      </c:pt>
                      <c:pt idx="150">
                        <c:v>970.88447631578936</c:v>
                      </c:pt>
                      <c:pt idx="151">
                        <c:v>970.10959684210525</c:v>
                      </c:pt>
                      <c:pt idx="152">
                        <c:v>969.33471736842102</c:v>
                      </c:pt>
                      <c:pt idx="153">
                        <c:v>968.55983789473692</c:v>
                      </c:pt>
                      <c:pt idx="154">
                        <c:v>967.78495842105258</c:v>
                      </c:pt>
                      <c:pt idx="155">
                        <c:v>967.01007894736847</c:v>
                      </c:pt>
                      <c:pt idx="156">
                        <c:v>966.19409473684209</c:v>
                      </c:pt>
                      <c:pt idx="157">
                        <c:v>965.37811052631582</c:v>
                      </c:pt>
                      <c:pt idx="158">
                        <c:v>964.56212631578944</c:v>
                      </c:pt>
                      <c:pt idx="159">
                        <c:v>963.74614210526317</c:v>
                      </c:pt>
                      <c:pt idx="160">
                        <c:v>962.93015789473679</c:v>
                      </c:pt>
                      <c:pt idx="161">
                        <c:v>962.11417368421053</c:v>
                      </c:pt>
                      <c:pt idx="162">
                        <c:v>961.29818947368426</c:v>
                      </c:pt>
                      <c:pt idx="163">
                        <c:v>960.48220526315788</c:v>
                      </c:pt>
                      <c:pt idx="164">
                        <c:v>959.66622105263161</c:v>
                      </c:pt>
                      <c:pt idx="165">
                        <c:v>958.85023684210535</c:v>
                      </c:pt>
                      <c:pt idx="166">
                        <c:v>950.29560000000004</c:v>
                      </c:pt>
                      <c:pt idx="167">
                        <c:v>941.36279999999999</c:v>
                      </c:pt>
                      <c:pt idx="168">
                        <c:v>932.06850000000009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184C-414D-84AC-804EC916F92B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Glikol!$W$17</c15:sqref>
                        </c15:formulaRef>
                      </c:ext>
                    </c:extLst>
                    <c:strCache>
                      <c:ptCount val="1"/>
                      <c:pt idx="0">
                        <c:v>16 %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5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Glikol!$W$18:$W$186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0">
                        <c:v>1028.9447368421052</c:v>
                      </c:pt>
                      <c:pt idx="41">
                        <c:v>1028.703494736842</c:v>
                      </c:pt>
                      <c:pt idx="42">
                        <c:v>1028.4622526315788</c:v>
                      </c:pt>
                      <c:pt idx="43">
                        <c:v>1028.2210105263159</c:v>
                      </c:pt>
                      <c:pt idx="44">
                        <c:v>1027.9797684210525</c:v>
                      </c:pt>
                      <c:pt idx="45">
                        <c:v>1027.7385263157894</c:v>
                      </c:pt>
                      <c:pt idx="46">
                        <c:v>1027.4520947368421</c:v>
                      </c:pt>
                      <c:pt idx="47">
                        <c:v>1027.1656631578949</c:v>
                      </c:pt>
                      <c:pt idx="48">
                        <c:v>1026.8792315789474</c:v>
                      </c:pt>
                      <c:pt idx="49">
                        <c:v>1026.5928000000001</c:v>
                      </c:pt>
                      <c:pt idx="50">
                        <c:v>1026.3063684210526</c:v>
                      </c:pt>
                      <c:pt idx="51">
                        <c:v>1026.0199368421052</c:v>
                      </c:pt>
                      <c:pt idx="52">
                        <c:v>1025.7335052631579</c:v>
                      </c:pt>
                      <c:pt idx="53">
                        <c:v>1025.4470736842106</c:v>
                      </c:pt>
                      <c:pt idx="54">
                        <c:v>1025.1606421052632</c:v>
                      </c:pt>
                      <c:pt idx="55">
                        <c:v>1024.8742105263159</c:v>
                      </c:pt>
                      <c:pt idx="56">
                        <c:v>1024.5323578947368</c:v>
                      </c:pt>
                      <c:pt idx="57">
                        <c:v>1024.190505263158</c:v>
                      </c:pt>
                      <c:pt idx="58">
                        <c:v>1023.8486526315789</c:v>
                      </c:pt>
                      <c:pt idx="59">
                        <c:v>1023.5068</c:v>
                      </c:pt>
                      <c:pt idx="60">
                        <c:v>1023.1649473684211</c:v>
                      </c:pt>
                      <c:pt idx="61">
                        <c:v>1022.8230947368421</c:v>
                      </c:pt>
                      <c:pt idx="62">
                        <c:v>1022.4812421052632</c:v>
                      </c:pt>
                      <c:pt idx="63">
                        <c:v>1022.1393894736842</c:v>
                      </c:pt>
                      <c:pt idx="64">
                        <c:v>1021.7975368421053</c:v>
                      </c:pt>
                      <c:pt idx="65">
                        <c:v>1021.4556842105263</c:v>
                      </c:pt>
                      <c:pt idx="66">
                        <c:v>1021.0597105263158</c:v>
                      </c:pt>
                      <c:pt idx="67">
                        <c:v>1020.6637368421052</c:v>
                      </c:pt>
                      <c:pt idx="68">
                        <c:v>1020.2677631578947</c:v>
                      </c:pt>
                      <c:pt idx="69">
                        <c:v>1019.8717894736842</c:v>
                      </c:pt>
                      <c:pt idx="70">
                        <c:v>1019.4758157894736</c:v>
                      </c:pt>
                      <c:pt idx="71">
                        <c:v>1019.0798421052632</c:v>
                      </c:pt>
                      <c:pt idx="72">
                        <c:v>1018.6838684210527</c:v>
                      </c:pt>
                      <c:pt idx="73">
                        <c:v>1018.2878947368422</c:v>
                      </c:pt>
                      <c:pt idx="74">
                        <c:v>1017.8919210526316</c:v>
                      </c:pt>
                      <c:pt idx="75">
                        <c:v>1017.4959473684211</c:v>
                      </c:pt>
                      <c:pt idx="76">
                        <c:v>1017.0473421052632</c:v>
                      </c:pt>
                      <c:pt idx="77">
                        <c:v>1016.5987368421053</c:v>
                      </c:pt>
                      <c:pt idx="78">
                        <c:v>1016.1501315789474</c:v>
                      </c:pt>
                      <c:pt idx="79">
                        <c:v>1015.7015263157895</c:v>
                      </c:pt>
                      <c:pt idx="80">
                        <c:v>1015.2529210526316</c:v>
                      </c:pt>
                      <c:pt idx="81">
                        <c:v>1014.8043157894737</c:v>
                      </c:pt>
                      <c:pt idx="82">
                        <c:v>1014.3557105263158</c:v>
                      </c:pt>
                      <c:pt idx="83">
                        <c:v>1013.9071052631579</c:v>
                      </c:pt>
                      <c:pt idx="84">
                        <c:v>1013.4585</c:v>
                      </c:pt>
                      <c:pt idx="85">
                        <c:v>1013.0098947368421</c:v>
                      </c:pt>
                      <c:pt idx="86">
                        <c:v>1012.5099789473684</c:v>
                      </c:pt>
                      <c:pt idx="87">
                        <c:v>1012.0100631578947</c:v>
                      </c:pt>
                      <c:pt idx="88">
                        <c:v>1011.510147368421</c:v>
                      </c:pt>
                      <c:pt idx="89">
                        <c:v>1011.0102315789474</c:v>
                      </c:pt>
                      <c:pt idx="90">
                        <c:v>1010.5103157894737</c:v>
                      </c:pt>
                      <c:pt idx="91">
                        <c:v>1010.0104</c:v>
                      </c:pt>
                      <c:pt idx="92">
                        <c:v>1009.5104842105263</c:v>
                      </c:pt>
                      <c:pt idx="93">
                        <c:v>1009.0105684210527</c:v>
                      </c:pt>
                      <c:pt idx="94">
                        <c:v>1008.510652631579</c:v>
                      </c:pt>
                      <c:pt idx="95">
                        <c:v>1008.0107368421053</c:v>
                      </c:pt>
                      <c:pt idx="96">
                        <c:v>1007.4610421052632</c:v>
                      </c:pt>
                      <c:pt idx="97">
                        <c:v>1006.911347368421</c:v>
                      </c:pt>
                      <c:pt idx="98">
                        <c:v>1006.361652631579</c:v>
                      </c:pt>
                      <c:pt idx="99">
                        <c:v>1005.8119578947368</c:v>
                      </c:pt>
                      <c:pt idx="100">
                        <c:v>1005.2622631578947</c:v>
                      </c:pt>
                      <c:pt idx="101">
                        <c:v>1004.7125684210527</c:v>
                      </c:pt>
                      <c:pt idx="102">
                        <c:v>1004.1628736842105</c:v>
                      </c:pt>
                      <c:pt idx="103">
                        <c:v>1003.6131789473684</c:v>
                      </c:pt>
                      <c:pt idx="104">
                        <c:v>1003.0634842105263</c:v>
                      </c:pt>
                      <c:pt idx="105">
                        <c:v>1002.5137894736843</c:v>
                      </c:pt>
                      <c:pt idx="106">
                        <c:v>1001.9156973684211</c:v>
                      </c:pt>
                      <c:pt idx="107">
                        <c:v>1001.3176052631578</c:v>
                      </c:pt>
                      <c:pt idx="108">
                        <c:v>1000.7195131578948</c:v>
                      </c:pt>
                      <c:pt idx="109">
                        <c:v>1000.1214210526316</c:v>
                      </c:pt>
                      <c:pt idx="110">
                        <c:v>999.52332894736844</c:v>
                      </c:pt>
                      <c:pt idx="111">
                        <c:v>998.92523684210528</c:v>
                      </c:pt>
                      <c:pt idx="112">
                        <c:v>998.32714473684211</c:v>
                      </c:pt>
                      <c:pt idx="113">
                        <c:v>997.72905263157895</c:v>
                      </c:pt>
                      <c:pt idx="114">
                        <c:v>997.13096052631579</c:v>
                      </c:pt>
                      <c:pt idx="115">
                        <c:v>996.53286842105263</c:v>
                      </c:pt>
                      <c:pt idx="116">
                        <c:v>995.88789105263152</c:v>
                      </c:pt>
                      <c:pt idx="117">
                        <c:v>995.24291368421052</c:v>
                      </c:pt>
                      <c:pt idx="118">
                        <c:v>994.59793631578952</c:v>
                      </c:pt>
                      <c:pt idx="119">
                        <c:v>993.95295894736842</c:v>
                      </c:pt>
                      <c:pt idx="120">
                        <c:v>993.30798157894731</c:v>
                      </c:pt>
                      <c:pt idx="121">
                        <c:v>992.66300421052631</c:v>
                      </c:pt>
                      <c:pt idx="122">
                        <c:v>992.0180268421052</c:v>
                      </c:pt>
                      <c:pt idx="123">
                        <c:v>991.3730494736842</c:v>
                      </c:pt>
                      <c:pt idx="124">
                        <c:v>990.72807210526321</c:v>
                      </c:pt>
                      <c:pt idx="125">
                        <c:v>990.0830947368421</c:v>
                      </c:pt>
                      <c:pt idx="126">
                        <c:v>989.39273526315787</c:v>
                      </c:pt>
                      <c:pt idx="127">
                        <c:v>988.70237578947365</c:v>
                      </c:pt>
                      <c:pt idx="128">
                        <c:v>988.01201631578954</c:v>
                      </c:pt>
                      <c:pt idx="129">
                        <c:v>987.32165684210531</c:v>
                      </c:pt>
                      <c:pt idx="130">
                        <c:v>986.63129736842109</c:v>
                      </c:pt>
                      <c:pt idx="131">
                        <c:v>985.94093789473675</c:v>
                      </c:pt>
                      <c:pt idx="132">
                        <c:v>985.25057842105264</c:v>
                      </c:pt>
                      <c:pt idx="133">
                        <c:v>984.56021894736841</c:v>
                      </c:pt>
                      <c:pt idx="134">
                        <c:v>983.86985947368419</c:v>
                      </c:pt>
                      <c:pt idx="135">
                        <c:v>983.17949999999996</c:v>
                      </c:pt>
                      <c:pt idx="136">
                        <c:v>982.44528473684215</c:v>
                      </c:pt>
                      <c:pt idx="137">
                        <c:v>981.71106947368412</c:v>
                      </c:pt>
                      <c:pt idx="138">
                        <c:v>980.97685421052631</c:v>
                      </c:pt>
                      <c:pt idx="139">
                        <c:v>980.24263894736839</c:v>
                      </c:pt>
                      <c:pt idx="140">
                        <c:v>979.50842368421058</c:v>
                      </c:pt>
                      <c:pt idx="141">
                        <c:v>978.77420842105255</c:v>
                      </c:pt>
                      <c:pt idx="142">
                        <c:v>978.03999315789474</c:v>
                      </c:pt>
                      <c:pt idx="143">
                        <c:v>977.30577789473682</c:v>
                      </c:pt>
                      <c:pt idx="144">
                        <c:v>976.5715626315789</c:v>
                      </c:pt>
                      <c:pt idx="145">
                        <c:v>975.83734736842098</c:v>
                      </c:pt>
                      <c:pt idx="146">
                        <c:v>975.06083842105261</c:v>
                      </c:pt>
                      <c:pt idx="147">
                        <c:v>974.28432947368412</c:v>
                      </c:pt>
                      <c:pt idx="148">
                        <c:v>973.50782052631575</c:v>
                      </c:pt>
                      <c:pt idx="149">
                        <c:v>972.73131157894738</c:v>
                      </c:pt>
                      <c:pt idx="150">
                        <c:v>971.9548026315789</c:v>
                      </c:pt>
                      <c:pt idx="151">
                        <c:v>971.17829368421053</c:v>
                      </c:pt>
                      <c:pt idx="152">
                        <c:v>970.40178473684205</c:v>
                      </c:pt>
                      <c:pt idx="153">
                        <c:v>969.62527578947368</c:v>
                      </c:pt>
                      <c:pt idx="154">
                        <c:v>968.84876684210519</c:v>
                      </c:pt>
                      <c:pt idx="155">
                        <c:v>968.07225789473682</c:v>
                      </c:pt>
                      <c:pt idx="156">
                        <c:v>967.2550294736842</c:v>
                      </c:pt>
                      <c:pt idx="157">
                        <c:v>966.43780105263158</c:v>
                      </c:pt>
                      <c:pt idx="158">
                        <c:v>965.62057263157897</c:v>
                      </c:pt>
                      <c:pt idx="159">
                        <c:v>964.80334421052635</c:v>
                      </c:pt>
                      <c:pt idx="160">
                        <c:v>963.98611578947362</c:v>
                      </c:pt>
                      <c:pt idx="161">
                        <c:v>963.16888736842111</c:v>
                      </c:pt>
                      <c:pt idx="162">
                        <c:v>962.35165894736849</c:v>
                      </c:pt>
                      <c:pt idx="163">
                        <c:v>961.53443052631576</c:v>
                      </c:pt>
                      <c:pt idx="164">
                        <c:v>960.71720210526325</c:v>
                      </c:pt>
                      <c:pt idx="165">
                        <c:v>959.89997368421052</c:v>
                      </c:pt>
                      <c:pt idx="166">
                        <c:v>951.33640000000003</c:v>
                      </c:pt>
                      <c:pt idx="167">
                        <c:v>942.39780000000007</c:v>
                      </c:pt>
                      <c:pt idx="168">
                        <c:v>933.10050000000001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184C-414D-84AC-804EC916F92B}"/>
                  </c:ext>
                </c:extLst>
              </c15:ser>
            </c15:filteredScatterSeries>
            <c15:filteredScatterSeries>
              <c15:ser>
                <c:idx val="17"/>
                <c:order val="1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Glikol!$X$17</c15:sqref>
                        </c15:formulaRef>
                      </c:ext>
                    </c:extLst>
                    <c:strCache>
                      <c:ptCount val="1"/>
                      <c:pt idx="0">
                        <c:v>17 %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6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Glikol!$X$18:$X$186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0">
                        <c:v>1030.5211052631578</c:v>
                      </c:pt>
                      <c:pt idx="41">
                        <c:v>1030.2728421052632</c:v>
                      </c:pt>
                      <c:pt idx="42">
                        <c:v>1030.0245789473684</c:v>
                      </c:pt>
                      <c:pt idx="43">
                        <c:v>1029.7763157894738</c:v>
                      </c:pt>
                      <c:pt idx="44">
                        <c:v>1029.5280526315789</c:v>
                      </c:pt>
                      <c:pt idx="45">
                        <c:v>1029.2797894736841</c:v>
                      </c:pt>
                      <c:pt idx="46">
                        <c:v>1028.9856421052632</c:v>
                      </c:pt>
                      <c:pt idx="47">
                        <c:v>1028.6914947368421</c:v>
                      </c:pt>
                      <c:pt idx="48">
                        <c:v>1028.3973473684212</c:v>
                      </c:pt>
                      <c:pt idx="49">
                        <c:v>1028.1032</c:v>
                      </c:pt>
                      <c:pt idx="50">
                        <c:v>1027.8090526315789</c:v>
                      </c:pt>
                      <c:pt idx="51">
                        <c:v>1027.5149052631577</c:v>
                      </c:pt>
                      <c:pt idx="52">
                        <c:v>1027.2207578947368</c:v>
                      </c:pt>
                      <c:pt idx="53">
                        <c:v>1026.9266105263159</c:v>
                      </c:pt>
                      <c:pt idx="54">
                        <c:v>1026.6324631578948</c:v>
                      </c:pt>
                      <c:pt idx="55">
                        <c:v>1026.3383157894737</c:v>
                      </c:pt>
                      <c:pt idx="56">
                        <c:v>1025.9895368421053</c:v>
                      </c:pt>
                      <c:pt idx="57">
                        <c:v>1025.6407578947369</c:v>
                      </c:pt>
                      <c:pt idx="58">
                        <c:v>1025.2919789473685</c:v>
                      </c:pt>
                      <c:pt idx="59">
                        <c:v>1024.9431999999999</c:v>
                      </c:pt>
                      <c:pt idx="60">
                        <c:v>1024.5944210526316</c:v>
                      </c:pt>
                      <c:pt idx="61">
                        <c:v>1024.2456421052632</c:v>
                      </c:pt>
                      <c:pt idx="62">
                        <c:v>1023.8968631578947</c:v>
                      </c:pt>
                      <c:pt idx="63">
                        <c:v>1023.5480842105263</c:v>
                      </c:pt>
                      <c:pt idx="64">
                        <c:v>1023.199305263158</c:v>
                      </c:pt>
                      <c:pt idx="65">
                        <c:v>1022.8505263157895</c:v>
                      </c:pt>
                      <c:pt idx="66">
                        <c:v>1022.4484157894738</c:v>
                      </c:pt>
                      <c:pt idx="67">
                        <c:v>1022.0463052631578</c:v>
                      </c:pt>
                      <c:pt idx="68">
                        <c:v>1021.6441947368421</c:v>
                      </c:pt>
                      <c:pt idx="69">
                        <c:v>1021.2420842105263</c:v>
                      </c:pt>
                      <c:pt idx="70">
                        <c:v>1020.8399736842105</c:v>
                      </c:pt>
                      <c:pt idx="71">
                        <c:v>1020.4378631578948</c:v>
                      </c:pt>
                      <c:pt idx="72">
                        <c:v>1020.0357526315789</c:v>
                      </c:pt>
                      <c:pt idx="73">
                        <c:v>1019.6336421052632</c:v>
                      </c:pt>
                      <c:pt idx="74">
                        <c:v>1019.2315315789474</c:v>
                      </c:pt>
                      <c:pt idx="75">
                        <c:v>1018.8294210526316</c:v>
                      </c:pt>
                      <c:pt idx="76">
                        <c:v>1018.3753631578948</c:v>
                      </c:pt>
                      <c:pt idx="77">
                        <c:v>1017.9213052631578</c:v>
                      </c:pt>
                      <c:pt idx="78">
                        <c:v>1017.4672473684211</c:v>
                      </c:pt>
                      <c:pt idx="79">
                        <c:v>1017.0131894736842</c:v>
                      </c:pt>
                      <c:pt idx="80">
                        <c:v>1016.5591315789474</c:v>
                      </c:pt>
                      <c:pt idx="81">
                        <c:v>1016.1050736842105</c:v>
                      </c:pt>
                      <c:pt idx="82">
                        <c:v>1015.6510157894737</c:v>
                      </c:pt>
                      <c:pt idx="83">
                        <c:v>1015.1969578947369</c:v>
                      </c:pt>
                      <c:pt idx="84">
                        <c:v>1014.7429</c:v>
                      </c:pt>
                      <c:pt idx="85">
                        <c:v>1014.2888421052631</c:v>
                      </c:pt>
                      <c:pt idx="86">
                        <c:v>1013.7841684210526</c:v>
                      </c:pt>
                      <c:pt idx="87">
                        <c:v>1013.279494736842</c:v>
                      </c:pt>
                      <c:pt idx="88">
                        <c:v>1012.7748210526316</c:v>
                      </c:pt>
                      <c:pt idx="89">
                        <c:v>1012.270147368421</c:v>
                      </c:pt>
                      <c:pt idx="90">
                        <c:v>1011.7654736842105</c:v>
                      </c:pt>
                      <c:pt idx="91">
                        <c:v>1011.2608</c:v>
                      </c:pt>
                      <c:pt idx="92">
                        <c:v>1010.7561263157894</c:v>
                      </c:pt>
                      <c:pt idx="93">
                        <c:v>1010.251452631579</c:v>
                      </c:pt>
                      <c:pt idx="94">
                        <c:v>1009.7467789473684</c:v>
                      </c:pt>
                      <c:pt idx="95">
                        <c:v>1009.2421052631579</c:v>
                      </c:pt>
                      <c:pt idx="96">
                        <c:v>1008.6882631578948</c:v>
                      </c:pt>
                      <c:pt idx="97">
                        <c:v>1008.1344210526315</c:v>
                      </c:pt>
                      <c:pt idx="98">
                        <c:v>1007.5805789473684</c:v>
                      </c:pt>
                      <c:pt idx="99">
                        <c:v>1007.0267368421053</c:v>
                      </c:pt>
                      <c:pt idx="100">
                        <c:v>1006.4728947368421</c:v>
                      </c:pt>
                      <c:pt idx="101">
                        <c:v>1005.919052631579</c:v>
                      </c:pt>
                      <c:pt idx="102">
                        <c:v>1005.3652105263158</c:v>
                      </c:pt>
                      <c:pt idx="103">
                        <c:v>1004.8113684210526</c:v>
                      </c:pt>
                      <c:pt idx="104">
                        <c:v>1004.2575263157894</c:v>
                      </c:pt>
                      <c:pt idx="105">
                        <c:v>1003.7036842105264</c:v>
                      </c:pt>
                      <c:pt idx="106">
                        <c:v>1003.1020310526317</c:v>
                      </c:pt>
                      <c:pt idx="107">
                        <c:v>1002.5003778947369</c:v>
                      </c:pt>
                      <c:pt idx="108">
                        <c:v>1001.898724736842</c:v>
                      </c:pt>
                      <c:pt idx="109">
                        <c:v>1001.2970715789473</c:v>
                      </c:pt>
                      <c:pt idx="110">
                        <c:v>1000.6954184210526</c:v>
                      </c:pt>
                      <c:pt idx="111">
                        <c:v>1000.0937652631579</c:v>
                      </c:pt>
                      <c:pt idx="112">
                        <c:v>999.49211210526312</c:v>
                      </c:pt>
                      <c:pt idx="113">
                        <c:v>998.89045894736842</c:v>
                      </c:pt>
                      <c:pt idx="114">
                        <c:v>998.28880578947371</c:v>
                      </c:pt>
                      <c:pt idx="115">
                        <c:v>997.6871526315789</c:v>
                      </c:pt>
                      <c:pt idx="116">
                        <c:v>997.0391615789473</c:v>
                      </c:pt>
                      <c:pt idx="117">
                        <c:v>996.39117052631582</c:v>
                      </c:pt>
                      <c:pt idx="118">
                        <c:v>995.74317947368422</c:v>
                      </c:pt>
                      <c:pt idx="119">
                        <c:v>995.09518842105263</c:v>
                      </c:pt>
                      <c:pt idx="120">
                        <c:v>994.44719736842103</c:v>
                      </c:pt>
                      <c:pt idx="121">
                        <c:v>993.79920631578943</c:v>
                      </c:pt>
                      <c:pt idx="122">
                        <c:v>993.15121526315784</c:v>
                      </c:pt>
                      <c:pt idx="123">
                        <c:v>992.50322421052635</c:v>
                      </c:pt>
                      <c:pt idx="124">
                        <c:v>991.85523315789476</c:v>
                      </c:pt>
                      <c:pt idx="125">
                        <c:v>991.20724210526316</c:v>
                      </c:pt>
                      <c:pt idx="126">
                        <c:v>990.51436789473678</c:v>
                      </c:pt>
                      <c:pt idx="127">
                        <c:v>989.82149368421051</c:v>
                      </c:pt>
                      <c:pt idx="128">
                        <c:v>989.12861947368424</c:v>
                      </c:pt>
                      <c:pt idx="129">
                        <c:v>988.43574526315786</c:v>
                      </c:pt>
                      <c:pt idx="130">
                        <c:v>987.74287105263159</c:v>
                      </c:pt>
                      <c:pt idx="131">
                        <c:v>987.0499968421052</c:v>
                      </c:pt>
                      <c:pt idx="132">
                        <c:v>986.35712263157893</c:v>
                      </c:pt>
                      <c:pt idx="133">
                        <c:v>985.66424842105266</c:v>
                      </c:pt>
                      <c:pt idx="134">
                        <c:v>984.97137421052628</c:v>
                      </c:pt>
                      <c:pt idx="135">
                        <c:v>984.27850000000001</c:v>
                      </c:pt>
                      <c:pt idx="136">
                        <c:v>983.54223210526322</c:v>
                      </c:pt>
                      <c:pt idx="137">
                        <c:v>982.80596421052621</c:v>
                      </c:pt>
                      <c:pt idx="138">
                        <c:v>982.06969631578943</c:v>
                      </c:pt>
                      <c:pt idx="139">
                        <c:v>981.33342842105264</c:v>
                      </c:pt>
                      <c:pt idx="140">
                        <c:v>980.59716052631586</c:v>
                      </c:pt>
                      <c:pt idx="141">
                        <c:v>979.86089263157896</c:v>
                      </c:pt>
                      <c:pt idx="142">
                        <c:v>979.12462473684207</c:v>
                      </c:pt>
                      <c:pt idx="143">
                        <c:v>978.38835684210528</c:v>
                      </c:pt>
                      <c:pt idx="144">
                        <c:v>977.65208894736838</c:v>
                      </c:pt>
                      <c:pt idx="145">
                        <c:v>976.91582105263149</c:v>
                      </c:pt>
                      <c:pt idx="146">
                        <c:v>976.13768263157897</c:v>
                      </c:pt>
                      <c:pt idx="147">
                        <c:v>975.35954421052622</c:v>
                      </c:pt>
                      <c:pt idx="148">
                        <c:v>974.58140578947371</c:v>
                      </c:pt>
                      <c:pt idx="149">
                        <c:v>973.80326736842107</c:v>
                      </c:pt>
                      <c:pt idx="150">
                        <c:v>973.02512894736833</c:v>
                      </c:pt>
                      <c:pt idx="151">
                        <c:v>972.2469905263157</c:v>
                      </c:pt>
                      <c:pt idx="152">
                        <c:v>971.46885210526318</c:v>
                      </c:pt>
                      <c:pt idx="153">
                        <c:v>970.69071368421055</c:v>
                      </c:pt>
                      <c:pt idx="154">
                        <c:v>969.91257526315781</c:v>
                      </c:pt>
                      <c:pt idx="155">
                        <c:v>969.13443684210529</c:v>
                      </c:pt>
                      <c:pt idx="156">
                        <c:v>968.31596421052632</c:v>
                      </c:pt>
                      <c:pt idx="157">
                        <c:v>967.49749157894746</c:v>
                      </c:pt>
                      <c:pt idx="158">
                        <c:v>966.67901894736838</c:v>
                      </c:pt>
                      <c:pt idx="159">
                        <c:v>965.86054631578952</c:v>
                      </c:pt>
                      <c:pt idx="160">
                        <c:v>965.04207368421055</c:v>
                      </c:pt>
                      <c:pt idx="161">
                        <c:v>964.22360105263158</c:v>
                      </c:pt>
                      <c:pt idx="162">
                        <c:v>963.40512842105272</c:v>
                      </c:pt>
                      <c:pt idx="163">
                        <c:v>962.58665578947364</c:v>
                      </c:pt>
                      <c:pt idx="164">
                        <c:v>961.76818315789478</c:v>
                      </c:pt>
                      <c:pt idx="165">
                        <c:v>960.94971052631581</c:v>
                      </c:pt>
                      <c:pt idx="166">
                        <c:v>952.37720000000002</c:v>
                      </c:pt>
                      <c:pt idx="167">
                        <c:v>943.43280000000004</c:v>
                      </c:pt>
                      <c:pt idx="168">
                        <c:v>934.13250000000005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184C-414D-84AC-804EC916F92B}"/>
                  </c:ext>
                </c:extLst>
              </c15:ser>
            </c15:filteredScatterSeries>
            <c15:filteredScatterSeries>
              <c15:ser>
                <c:idx val="18"/>
                <c:order val="1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Glikol!$Y$17</c15:sqref>
                        </c15:formulaRef>
                      </c:ext>
                    </c:extLst>
                    <c:strCache>
                      <c:ptCount val="1"/>
                      <c:pt idx="0">
                        <c:v>18 %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</a:schemeClr>
                    </a:solidFill>
                    <a:ln w="9525">
                      <a:solidFill>
                        <a:schemeClr val="accent1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Glikol!$Y$18:$Y$186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0">
                        <c:v>1032.0974736842104</c:v>
                      </c:pt>
                      <c:pt idx="41">
                        <c:v>1031.8421894736841</c:v>
                      </c:pt>
                      <c:pt idx="42">
                        <c:v>1031.5869052631579</c:v>
                      </c:pt>
                      <c:pt idx="43">
                        <c:v>1031.3316210526316</c:v>
                      </c:pt>
                      <c:pt idx="44">
                        <c:v>1031.0763368421053</c:v>
                      </c:pt>
                      <c:pt idx="45">
                        <c:v>1030.8210526315788</c:v>
                      </c:pt>
                      <c:pt idx="46">
                        <c:v>1030.5191894736843</c:v>
                      </c:pt>
                      <c:pt idx="47">
                        <c:v>1030.2173263157895</c:v>
                      </c:pt>
                      <c:pt idx="48">
                        <c:v>1029.9154631578947</c:v>
                      </c:pt>
                      <c:pt idx="49">
                        <c:v>1029.6136000000001</c:v>
                      </c:pt>
                      <c:pt idx="50">
                        <c:v>1029.3117368421053</c:v>
                      </c:pt>
                      <c:pt idx="51">
                        <c:v>1029.0098736842106</c:v>
                      </c:pt>
                      <c:pt idx="52">
                        <c:v>1028.7080105263158</c:v>
                      </c:pt>
                      <c:pt idx="53">
                        <c:v>1028.406147368421</c:v>
                      </c:pt>
                      <c:pt idx="54">
                        <c:v>1028.1042842105262</c:v>
                      </c:pt>
                      <c:pt idx="55">
                        <c:v>1027.8024210526316</c:v>
                      </c:pt>
                      <c:pt idx="56">
                        <c:v>1027.4467157894737</c:v>
                      </c:pt>
                      <c:pt idx="57">
                        <c:v>1027.0910105263158</c:v>
                      </c:pt>
                      <c:pt idx="58">
                        <c:v>1026.7353052631579</c:v>
                      </c:pt>
                      <c:pt idx="59">
                        <c:v>1026.3796</c:v>
                      </c:pt>
                      <c:pt idx="60">
                        <c:v>1026.0238947368421</c:v>
                      </c:pt>
                      <c:pt idx="61">
                        <c:v>1025.6681894736842</c:v>
                      </c:pt>
                      <c:pt idx="62">
                        <c:v>1025.3124842105262</c:v>
                      </c:pt>
                      <c:pt idx="63">
                        <c:v>1024.9567789473685</c:v>
                      </c:pt>
                      <c:pt idx="64">
                        <c:v>1024.6010736842106</c:v>
                      </c:pt>
                      <c:pt idx="65">
                        <c:v>1024.2453684210527</c:v>
                      </c:pt>
                      <c:pt idx="66">
                        <c:v>1023.8371210526316</c:v>
                      </c:pt>
                      <c:pt idx="67">
                        <c:v>1023.4288736842104</c:v>
                      </c:pt>
                      <c:pt idx="68">
                        <c:v>1023.0206263157894</c:v>
                      </c:pt>
                      <c:pt idx="69">
                        <c:v>1022.6123789473684</c:v>
                      </c:pt>
                      <c:pt idx="70">
                        <c:v>1022.2041315789473</c:v>
                      </c:pt>
                      <c:pt idx="71">
                        <c:v>1021.7958842105263</c:v>
                      </c:pt>
                      <c:pt idx="72">
                        <c:v>1021.3876368421053</c:v>
                      </c:pt>
                      <c:pt idx="73">
                        <c:v>1020.9793894736843</c:v>
                      </c:pt>
                      <c:pt idx="74">
                        <c:v>1020.5711421052631</c:v>
                      </c:pt>
                      <c:pt idx="75">
                        <c:v>1020.1628947368421</c:v>
                      </c:pt>
                      <c:pt idx="76">
                        <c:v>1019.7033842105263</c:v>
                      </c:pt>
                      <c:pt idx="77">
                        <c:v>1019.2438736842105</c:v>
                      </c:pt>
                      <c:pt idx="78">
                        <c:v>1018.7843631578947</c:v>
                      </c:pt>
                      <c:pt idx="79">
                        <c:v>1018.3248526315789</c:v>
                      </c:pt>
                      <c:pt idx="80">
                        <c:v>1017.8653421052632</c:v>
                      </c:pt>
                      <c:pt idx="81">
                        <c:v>1017.4058315789474</c:v>
                      </c:pt>
                      <c:pt idx="82">
                        <c:v>1016.9463210526316</c:v>
                      </c:pt>
                      <c:pt idx="83">
                        <c:v>1016.4868105263158</c:v>
                      </c:pt>
                      <c:pt idx="84">
                        <c:v>1016.0273</c:v>
                      </c:pt>
                      <c:pt idx="85">
                        <c:v>1015.5677894736842</c:v>
                      </c:pt>
                      <c:pt idx="86">
                        <c:v>1015.0583578947368</c:v>
                      </c:pt>
                      <c:pt idx="87">
                        <c:v>1014.5489263157895</c:v>
                      </c:pt>
                      <c:pt idx="88">
                        <c:v>1014.0394947368421</c:v>
                      </c:pt>
                      <c:pt idx="89">
                        <c:v>1013.5300631578948</c:v>
                      </c:pt>
                      <c:pt idx="90">
                        <c:v>1013.0206315789474</c:v>
                      </c:pt>
                      <c:pt idx="91">
                        <c:v>1012.5111999999999</c:v>
                      </c:pt>
                      <c:pt idx="92">
                        <c:v>1012.0017684210526</c:v>
                      </c:pt>
                      <c:pt idx="93">
                        <c:v>1011.4923368421053</c:v>
                      </c:pt>
                      <c:pt idx="94">
                        <c:v>1010.9829052631579</c:v>
                      </c:pt>
                      <c:pt idx="95">
                        <c:v>1010.4734736842105</c:v>
                      </c:pt>
                      <c:pt idx="96">
                        <c:v>1009.9154842105263</c:v>
                      </c:pt>
                      <c:pt idx="97">
                        <c:v>1009.3574947368421</c:v>
                      </c:pt>
                      <c:pt idx="98">
                        <c:v>1008.7995052631579</c:v>
                      </c:pt>
                      <c:pt idx="99">
                        <c:v>1008.2415157894736</c:v>
                      </c:pt>
                      <c:pt idx="100">
                        <c:v>1007.6835263157894</c:v>
                      </c:pt>
                      <c:pt idx="101">
                        <c:v>1007.1255368421054</c:v>
                      </c:pt>
                      <c:pt idx="102">
                        <c:v>1006.5675473684211</c:v>
                      </c:pt>
                      <c:pt idx="103">
                        <c:v>1006.0095578947369</c:v>
                      </c:pt>
                      <c:pt idx="104">
                        <c:v>1005.4515684210526</c:v>
                      </c:pt>
                      <c:pt idx="105">
                        <c:v>1004.8935789473684</c:v>
                      </c:pt>
                      <c:pt idx="106">
                        <c:v>1004.2883647368421</c:v>
                      </c:pt>
                      <c:pt idx="107">
                        <c:v>1003.6831505263158</c:v>
                      </c:pt>
                      <c:pt idx="108">
                        <c:v>1003.0779363157894</c:v>
                      </c:pt>
                      <c:pt idx="109">
                        <c:v>1002.4727221052632</c:v>
                      </c:pt>
                      <c:pt idx="110">
                        <c:v>1001.8675078947368</c:v>
                      </c:pt>
                      <c:pt idx="111">
                        <c:v>1001.2622936842105</c:v>
                      </c:pt>
                      <c:pt idx="112">
                        <c:v>1000.6570794736842</c:v>
                      </c:pt>
                      <c:pt idx="113">
                        <c:v>1000.0518652631579</c:v>
                      </c:pt>
                      <c:pt idx="114">
                        <c:v>999.44665105263164</c:v>
                      </c:pt>
                      <c:pt idx="115">
                        <c:v>998.84143684210528</c:v>
                      </c:pt>
                      <c:pt idx="116">
                        <c:v>998.19043210526308</c:v>
                      </c:pt>
                      <c:pt idx="117">
                        <c:v>997.539427368421</c:v>
                      </c:pt>
                      <c:pt idx="118">
                        <c:v>996.88842263157892</c:v>
                      </c:pt>
                      <c:pt idx="119">
                        <c:v>996.23741789473684</c:v>
                      </c:pt>
                      <c:pt idx="120">
                        <c:v>995.58641315789475</c:v>
                      </c:pt>
                      <c:pt idx="121">
                        <c:v>994.93540842105256</c:v>
                      </c:pt>
                      <c:pt idx="122">
                        <c:v>994.28440368421047</c:v>
                      </c:pt>
                      <c:pt idx="123">
                        <c:v>993.63339894736839</c:v>
                      </c:pt>
                      <c:pt idx="124">
                        <c:v>992.98239421052631</c:v>
                      </c:pt>
                      <c:pt idx="125">
                        <c:v>992.33138947368423</c:v>
                      </c:pt>
                      <c:pt idx="126">
                        <c:v>991.6360005263158</c:v>
                      </c:pt>
                      <c:pt idx="127">
                        <c:v>990.94061157894726</c:v>
                      </c:pt>
                      <c:pt idx="128">
                        <c:v>990.24522263157894</c:v>
                      </c:pt>
                      <c:pt idx="129">
                        <c:v>989.54983368421051</c:v>
                      </c:pt>
                      <c:pt idx="130">
                        <c:v>988.85444473684208</c:v>
                      </c:pt>
                      <c:pt idx="131">
                        <c:v>988.15905578947365</c:v>
                      </c:pt>
                      <c:pt idx="132">
                        <c:v>987.46366684210523</c:v>
                      </c:pt>
                      <c:pt idx="133">
                        <c:v>986.76827789473691</c:v>
                      </c:pt>
                      <c:pt idx="134">
                        <c:v>986.07288894736837</c:v>
                      </c:pt>
                      <c:pt idx="135">
                        <c:v>985.37750000000005</c:v>
                      </c:pt>
                      <c:pt idx="136">
                        <c:v>984.63917947368429</c:v>
                      </c:pt>
                      <c:pt idx="137">
                        <c:v>983.90085894736842</c:v>
                      </c:pt>
                      <c:pt idx="138">
                        <c:v>983.16253842105266</c:v>
                      </c:pt>
                      <c:pt idx="139">
                        <c:v>982.42421789473678</c:v>
                      </c:pt>
                      <c:pt idx="140">
                        <c:v>981.68589736842102</c:v>
                      </c:pt>
                      <c:pt idx="141">
                        <c:v>980.94757684210526</c:v>
                      </c:pt>
                      <c:pt idx="142">
                        <c:v>980.20925631578939</c:v>
                      </c:pt>
                      <c:pt idx="143">
                        <c:v>979.47093578947374</c:v>
                      </c:pt>
                      <c:pt idx="144">
                        <c:v>978.73261526315787</c:v>
                      </c:pt>
                      <c:pt idx="145">
                        <c:v>977.99429473684211</c:v>
                      </c:pt>
                      <c:pt idx="146">
                        <c:v>977.21452684210522</c:v>
                      </c:pt>
                      <c:pt idx="147">
                        <c:v>976.43475894736832</c:v>
                      </c:pt>
                      <c:pt idx="148">
                        <c:v>975.65499105263154</c:v>
                      </c:pt>
                      <c:pt idx="149">
                        <c:v>974.87522315789477</c:v>
                      </c:pt>
                      <c:pt idx="150">
                        <c:v>974.09545526315787</c:v>
                      </c:pt>
                      <c:pt idx="151">
                        <c:v>973.31568736842098</c:v>
                      </c:pt>
                      <c:pt idx="152">
                        <c:v>972.5359194736842</c:v>
                      </c:pt>
                      <c:pt idx="153">
                        <c:v>971.75615157894742</c:v>
                      </c:pt>
                      <c:pt idx="154">
                        <c:v>970.97638368421053</c:v>
                      </c:pt>
                      <c:pt idx="155">
                        <c:v>970.19661578947364</c:v>
                      </c:pt>
                      <c:pt idx="156">
                        <c:v>969.37689894736843</c:v>
                      </c:pt>
                      <c:pt idx="157">
                        <c:v>968.55718210526322</c:v>
                      </c:pt>
                      <c:pt idx="158">
                        <c:v>967.7374652631579</c:v>
                      </c:pt>
                      <c:pt idx="159">
                        <c:v>966.91774842105258</c:v>
                      </c:pt>
                      <c:pt idx="160">
                        <c:v>966.09803157894737</c:v>
                      </c:pt>
                      <c:pt idx="161">
                        <c:v>965.27831473684216</c:v>
                      </c:pt>
                      <c:pt idx="162">
                        <c:v>964.45859789473684</c:v>
                      </c:pt>
                      <c:pt idx="163">
                        <c:v>963.63888105263152</c:v>
                      </c:pt>
                      <c:pt idx="164">
                        <c:v>962.81916421052631</c:v>
                      </c:pt>
                      <c:pt idx="165">
                        <c:v>961.9994473684211</c:v>
                      </c:pt>
                      <c:pt idx="166">
                        <c:v>953.41800000000001</c:v>
                      </c:pt>
                      <c:pt idx="167">
                        <c:v>944.46780000000001</c:v>
                      </c:pt>
                      <c:pt idx="168">
                        <c:v>935.16450000000009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184C-414D-84AC-804EC916F92B}"/>
                  </c:ext>
                </c:extLst>
              </c15:ser>
            </c15:filteredScatterSeries>
            <c15:filteredScatterSeries>
              <c15:ser>
                <c:idx val="19"/>
                <c:order val="19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Glikol!$Z$17</c15:sqref>
                        </c15:formulaRef>
                      </c:ext>
                    </c:extLst>
                    <c:strCache>
                      <c:ptCount val="1"/>
                      <c:pt idx="0">
                        <c:v>19 %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</a:schemeClr>
                    </a:solidFill>
                    <a:ln w="9525">
                      <a:solidFill>
                        <a:schemeClr val="accent2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Glikol!$Z$18:$Z$186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0">
                        <c:v>1033.673842105263</c:v>
                      </c:pt>
                      <c:pt idx="41">
                        <c:v>1033.4115368421053</c:v>
                      </c:pt>
                      <c:pt idx="42">
                        <c:v>1033.1492315789474</c:v>
                      </c:pt>
                      <c:pt idx="43">
                        <c:v>1032.8869263157894</c:v>
                      </c:pt>
                      <c:pt idx="44">
                        <c:v>1032.6246210526315</c:v>
                      </c:pt>
                      <c:pt idx="45">
                        <c:v>1032.3623157894738</c:v>
                      </c:pt>
                      <c:pt idx="46">
                        <c:v>1032.0527368421053</c:v>
                      </c:pt>
                      <c:pt idx="47">
                        <c:v>1031.7431578947369</c:v>
                      </c:pt>
                      <c:pt idx="48">
                        <c:v>1031.4335789473685</c:v>
                      </c:pt>
                      <c:pt idx="49">
                        <c:v>1031.124</c:v>
                      </c:pt>
                      <c:pt idx="50">
                        <c:v>1030.8144210526316</c:v>
                      </c:pt>
                      <c:pt idx="51">
                        <c:v>1030.5048421052632</c:v>
                      </c:pt>
                      <c:pt idx="52">
                        <c:v>1030.1952631578947</c:v>
                      </c:pt>
                      <c:pt idx="53">
                        <c:v>1029.8856842105263</c:v>
                      </c:pt>
                      <c:pt idx="54">
                        <c:v>1029.5761052631578</c:v>
                      </c:pt>
                      <c:pt idx="55">
                        <c:v>1029.2665263157894</c:v>
                      </c:pt>
                      <c:pt idx="56">
                        <c:v>1028.9038947368422</c:v>
                      </c:pt>
                      <c:pt idx="57">
                        <c:v>1028.5412631578947</c:v>
                      </c:pt>
                      <c:pt idx="58">
                        <c:v>1028.1786315789475</c:v>
                      </c:pt>
                      <c:pt idx="59">
                        <c:v>1027.816</c:v>
                      </c:pt>
                      <c:pt idx="60">
                        <c:v>1027.4533684210526</c:v>
                      </c:pt>
                      <c:pt idx="61">
                        <c:v>1027.0907368421053</c:v>
                      </c:pt>
                      <c:pt idx="62">
                        <c:v>1026.7281052631579</c:v>
                      </c:pt>
                      <c:pt idx="63">
                        <c:v>1026.3654736842104</c:v>
                      </c:pt>
                      <c:pt idx="64">
                        <c:v>1026.0028421052632</c:v>
                      </c:pt>
                      <c:pt idx="65">
                        <c:v>1025.6402105263157</c:v>
                      </c:pt>
                      <c:pt idx="66">
                        <c:v>1025.2258263157894</c:v>
                      </c:pt>
                      <c:pt idx="67">
                        <c:v>1024.811442105263</c:v>
                      </c:pt>
                      <c:pt idx="68">
                        <c:v>1024.3970578947367</c:v>
                      </c:pt>
                      <c:pt idx="69">
                        <c:v>1023.9826736842105</c:v>
                      </c:pt>
                      <c:pt idx="70">
                        <c:v>1023.5682894736841</c:v>
                      </c:pt>
                      <c:pt idx="71">
                        <c:v>1023.153905263158</c:v>
                      </c:pt>
                      <c:pt idx="72">
                        <c:v>1022.7395210526316</c:v>
                      </c:pt>
                      <c:pt idx="73">
                        <c:v>1022.3251368421053</c:v>
                      </c:pt>
                      <c:pt idx="74">
                        <c:v>1021.9107526315789</c:v>
                      </c:pt>
                      <c:pt idx="75">
                        <c:v>1021.4963684210527</c:v>
                      </c:pt>
                      <c:pt idx="76">
                        <c:v>1021.031405263158</c:v>
                      </c:pt>
                      <c:pt idx="77">
                        <c:v>1020.5664421052631</c:v>
                      </c:pt>
                      <c:pt idx="78">
                        <c:v>1020.1014789473685</c:v>
                      </c:pt>
                      <c:pt idx="79">
                        <c:v>1019.6365157894736</c:v>
                      </c:pt>
                      <c:pt idx="80">
                        <c:v>1019.1715526315789</c:v>
                      </c:pt>
                      <c:pt idx="81">
                        <c:v>1018.7065894736842</c:v>
                      </c:pt>
                      <c:pt idx="82">
                        <c:v>1018.2416263157895</c:v>
                      </c:pt>
                      <c:pt idx="83">
                        <c:v>1017.7766631578947</c:v>
                      </c:pt>
                      <c:pt idx="84">
                        <c:v>1017.3117</c:v>
                      </c:pt>
                      <c:pt idx="85">
                        <c:v>1016.8467368421052</c:v>
                      </c:pt>
                      <c:pt idx="86">
                        <c:v>1016.332547368421</c:v>
                      </c:pt>
                      <c:pt idx="87">
                        <c:v>1015.8183578947368</c:v>
                      </c:pt>
                      <c:pt idx="88">
                        <c:v>1015.3041684210526</c:v>
                      </c:pt>
                      <c:pt idx="89">
                        <c:v>1014.7899789473685</c:v>
                      </c:pt>
                      <c:pt idx="90">
                        <c:v>1014.2757894736842</c:v>
                      </c:pt>
                      <c:pt idx="91">
                        <c:v>1013.7615999999999</c:v>
                      </c:pt>
                      <c:pt idx="92">
                        <c:v>1013.2474105263158</c:v>
                      </c:pt>
                      <c:pt idx="93">
                        <c:v>1012.7332210526316</c:v>
                      </c:pt>
                      <c:pt idx="94">
                        <c:v>1012.2190315789474</c:v>
                      </c:pt>
                      <c:pt idx="95">
                        <c:v>1011.7048421052632</c:v>
                      </c:pt>
                      <c:pt idx="96">
                        <c:v>1011.1427052631579</c:v>
                      </c:pt>
                      <c:pt idx="97">
                        <c:v>1010.5805684210526</c:v>
                      </c:pt>
                      <c:pt idx="98">
                        <c:v>1010.0184315789473</c:v>
                      </c:pt>
                      <c:pt idx="99">
                        <c:v>1009.4562947368421</c:v>
                      </c:pt>
                      <c:pt idx="100">
                        <c:v>1008.8941578947368</c:v>
                      </c:pt>
                      <c:pt idx="101">
                        <c:v>1008.3320210526316</c:v>
                      </c:pt>
                      <c:pt idx="102">
                        <c:v>1007.7698842105262</c:v>
                      </c:pt>
                      <c:pt idx="103">
                        <c:v>1007.2077473684211</c:v>
                      </c:pt>
                      <c:pt idx="104">
                        <c:v>1006.6456105263157</c:v>
                      </c:pt>
                      <c:pt idx="105">
                        <c:v>1006.0834736842105</c:v>
                      </c:pt>
                      <c:pt idx="106">
                        <c:v>1005.4746984210527</c:v>
                      </c:pt>
                      <c:pt idx="107">
                        <c:v>1004.8659231578947</c:v>
                      </c:pt>
                      <c:pt idx="108">
                        <c:v>1004.2571478947368</c:v>
                      </c:pt>
                      <c:pt idx="109">
                        <c:v>1003.6483726315789</c:v>
                      </c:pt>
                      <c:pt idx="110">
                        <c:v>1003.039597368421</c:v>
                      </c:pt>
                      <c:pt idx="111">
                        <c:v>1002.4308221052631</c:v>
                      </c:pt>
                      <c:pt idx="112">
                        <c:v>1001.8220468421052</c:v>
                      </c:pt>
                      <c:pt idx="113">
                        <c:v>1001.2132715789475</c:v>
                      </c:pt>
                      <c:pt idx="114">
                        <c:v>1000.6044963157894</c:v>
                      </c:pt>
                      <c:pt idx="115">
                        <c:v>999.99572105263155</c:v>
                      </c:pt>
                      <c:pt idx="116">
                        <c:v>999.34170263157898</c:v>
                      </c:pt>
                      <c:pt idx="117">
                        <c:v>998.6876842105263</c:v>
                      </c:pt>
                      <c:pt idx="118">
                        <c:v>998.03366578947373</c:v>
                      </c:pt>
                      <c:pt idx="119">
                        <c:v>997.37964736842105</c:v>
                      </c:pt>
                      <c:pt idx="120">
                        <c:v>996.72562894736848</c:v>
                      </c:pt>
                      <c:pt idx="121">
                        <c:v>996.07161052631579</c:v>
                      </c:pt>
                      <c:pt idx="122">
                        <c:v>995.41759210526311</c:v>
                      </c:pt>
                      <c:pt idx="123">
                        <c:v>994.76357368421054</c:v>
                      </c:pt>
                      <c:pt idx="124">
                        <c:v>994.10955526315786</c:v>
                      </c:pt>
                      <c:pt idx="125">
                        <c:v>993.45553684210518</c:v>
                      </c:pt>
                      <c:pt idx="126">
                        <c:v>992.7576331578947</c:v>
                      </c:pt>
                      <c:pt idx="127">
                        <c:v>992.05972947368411</c:v>
                      </c:pt>
                      <c:pt idx="128">
                        <c:v>991.36182578947364</c:v>
                      </c:pt>
                      <c:pt idx="129">
                        <c:v>990.66392210526317</c:v>
                      </c:pt>
                      <c:pt idx="130">
                        <c:v>989.96601842105269</c:v>
                      </c:pt>
                      <c:pt idx="131">
                        <c:v>989.26811473684211</c:v>
                      </c:pt>
                      <c:pt idx="132">
                        <c:v>988.57021105263152</c:v>
                      </c:pt>
                      <c:pt idx="133">
                        <c:v>987.87230736842105</c:v>
                      </c:pt>
                      <c:pt idx="134">
                        <c:v>987.17440368421057</c:v>
                      </c:pt>
                      <c:pt idx="135">
                        <c:v>986.47649999999999</c:v>
                      </c:pt>
                      <c:pt idx="136">
                        <c:v>985.73612684210525</c:v>
                      </c:pt>
                      <c:pt idx="137">
                        <c:v>984.99575368421051</c:v>
                      </c:pt>
                      <c:pt idx="138">
                        <c:v>984.25538052631578</c:v>
                      </c:pt>
                      <c:pt idx="139">
                        <c:v>983.51500736842104</c:v>
                      </c:pt>
                      <c:pt idx="140">
                        <c:v>982.7746342105263</c:v>
                      </c:pt>
                      <c:pt idx="141">
                        <c:v>982.03426105263156</c:v>
                      </c:pt>
                      <c:pt idx="142">
                        <c:v>981.29388789473683</c:v>
                      </c:pt>
                      <c:pt idx="143">
                        <c:v>980.55351473684209</c:v>
                      </c:pt>
                      <c:pt idx="144">
                        <c:v>979.81314157894724</c:v>
                      </c:pt>
                      <c:pt idx="145">
                        <c:v>979.07276842105261</c:v>
                      </c:pt>
                      <c:pt idx="146">
                        <c:v>978.29137105263158</c:v>
                      </c:pt>
                      <c:pt idx="147">
                        <c:v>977.50997368421054</c:v>
                      </c:pt>
                      <c:pt idx="148">
                        <c:v>976.7285763157895</c:v>
                      </c:pt>
                      <c:pt idx="149">
                        <c:v>975.94717894736846</c:v>
                      </c:pt>
                      <c:pt idx="150">
                        <c:v>975.1657815789473</c:v>
                      </c:pt>
                      <c:pt idx="151">
                        <c:v>974.38438421052626</c:v>
                      </c:pt>
                      <c:pt idx="152">
                        <c:v>973.60298684210522</c:v>
                      </c:pt>
                      <c:pt idx="153">
                        <c:v>972.82158947368418</c:v>
                      </c:pt>
                      <c:pt idx="154">
                        <c:v>972.04019210526315</c:v>
                      </c:pt>
                      <c:pt idx="155">
                        <c:v>971.25879473684211</c:v>
                      </c:pt>
                      <c:pt idx="156">
                        <c:v>970.43783368421055</c:v>
                      </c:pt>
                      <c:pt idx="157">
                        <c:v>969.61687263157899</c:v>
                      </c:pt>
                      <c:pt idx="158">
                        <c:v>968.79591157894731</c:v>
                      </c:pt>
                      <c:pt idx="159">
                        <c:v>967.97495052631575</c:v>
                      </c:pt>
                      <c:pt idx="160">
                        <c:v>967.15398947368419</c:v>
                      </c:pt>
                      <c:pt idx="161">
                        <c:v>966.33302842105263</c:v>
                      </c:pt>
                      <c:pt idx="162">
                        <c:v>965.51206736842107</c:v>
                      </c:pt>
                      <c:pt idx="163">
                        <c:v>964.69110631578951</c:v>
                      </c:pt>
                      <c:pt idx="164">
                        <c:v>963.87014526315795</c:v>
                      </c:pt>
                      <c:pt idx="165">
                        <c:v>963.04918421052639</c:v>
                      </c:pt>
                      <c:pt idx="166">
                        <c:v>954.4588</c:v>
                      </c:pt>
                      <c:pt idx="167">
                        <c:v>945.50279999999998</c:v>
                      </c:pt>
                      <c:pt idx="168">
                        <c:v>936.19650000000001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184C-414D-84AC-804EC916F92B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Glikol!$AA$17</c15:sqref>
                        </c15:formulaRef>
                      </c:ext>
                    </c:extLst>
                    <c:strCache>
                      <c:ptCount val="1"/>
                      <c:pt idx="0">
                        <c:v>20 %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</a:schemeClr>
                    </a:solidFill>
                    <a:ln w="9525">
                      <a:solidFill>
                        <a:schemeClr val="accent3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Glikol!$AA$18:$AA$186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0">
                        <c:v>1035.2502105263156</c:v>
                      </c:pt>
                      <c:pt idx="41">
                        <c:v>1034.9808842105263</c:v>
                      </c:pt>
                      <c:pt idx="42">
                        <c:v>1034.7115578947369</c:v>
                      </c:pt>
                      <c:pt idx="43">
                        <c:v>1034.4422315789475</c:v>
                      </c:pt>
                      <c:pt idx="44">
                        <c:v>1034.1729052631579</c:v>
                      </c:pt>
                      <c:pt idx="45">
                        <c:v>1033.9035789473685</c:v>
                      </c:pt>
                      <c:pt idx="46">
                        <c:v>1033.5862842105264</c:v>
                      </c:pt>
                      <c:pt idx="47">
                        <c:v>1033.2689894736843</c:v>
                      </c:pt>
                      <c:pt idx="48">
                        <c:v>1032.9516947368422</c:v>
                      </c:pt>
                      <c:pt idx="49">
                        <c:v>1032.6344000000001</c:v>
                      </c:pt>
                      <c:pt idx="50">
                        <c:v>1032.3171052631581</c:v>
                      </c:pt>
                      <c:pt idx="51">
                        <c:v>1031.9998105263157</c:v>
                      </c:pt>
                      <c:pt idx="52">
                        <c:v>1031.6825157894737</c:v>
                      </c:pt>
                      <c:pt idx="53">
                        <c:v>1031.3652210526316</c:v>
                      </c:pt>
                      <c:pt idx="54">
                        <c:v>1031.0479263157895</c:v>
                      </c:pt>
                      <c:pt idx="55">
                        <c:v>1030.7306315789474</c:v>
                      </c:pt>
                      <c:pt idx="56">
                        <c:v>1030.3610736842106</c:v>
                      </c:pt>
                      <c:pt idx="57">
                        <c:v>1029.9915157894736</c:v>
                      </c:pt>
                      <c:pt idx="58">
                        <c:v>1029.6219578947369</c:v>
                      </c:pt>
                      <c:pt idx="59">
                        <c:v>1029.2524000000001</c:v>
                      </c:pt>
                      <c:pt idx="60">
                        <c:v>1028.8828421052631</c:v>
                      </c:pt>
                      <c:pt idx="61">
                        <c:v>1028.5132842105263</c:v>
                      </c:pt>
                      <c:pt idx="62">
                        <c:v>1028.1437263157893</c:v>
                      </c:pt>
                      <c:pt idx="63">
                        <c:v>1027.7741684210528</c:v>
                      </c:pt>
                      <c:pt idx="64">
                        <c:v>1027.4046105263158</c:v>
                      </c:pt>
                      <c:pt idx="65">
                        <c:v>1027.035052631579</c:v>
                      </c:pt>
                      <c:pt idx="66">
                        <c:v>1026.6145315789474</c:v>
                      </c:pt>
                      <c:pt idx="67">
                        <c:v>1026.1940105263157</c:v>
                      </c:pt>
                      <c:pt idx="68">
                        <c:v>1025.7734894736841</c:v>
                      </c:pt>
                      <c:pt idx="69">
                        <c:v>1025.3529684210525</c:v>
                      </c:pt>
                      <c:pt idx="70">
                        <c:v>1024.932447368421</c:v>
                      </c:pt>
                      <c:pt idx="71">
                        <c:v>1024.5119263157894</c:v>
                      </c:pt>
                      <c:pt idx="72">
                        <c:v>1024.0914052631579</c:v>
                      </c:pt>
                      <c:pt idx="73">
                        <c:v>1023.6708842105264</c:v>
                      </c:pt>
                      <c:pt idx="74">
                        <c:v>1023.2503631578948</c:v>
                      </c:pt>
                      <c:pt idx="75">
                        <c:v>1022.8298421052632</c:v>
                      </c:pt>
                      <c:pt idx="76">
                        <c:v>1022.3594263157896</c:v>
                      </c:pt>
                      <c:pt idx="77">
                        <c:v>1021.8890105263158</c:v>
                      </c:pt>
                      <c:pt idx="78">
                        <c:v>1021.4185947368421</c:v>
                      </c:pt>
                      <c:pt idx="79">
                        <c:v>1020.9481789473684</c:v>
                      </c:pt>
                      <c:pt idx="80">
                        <c:v>1020.4777631578947</c:v>
                      </c:pt>
                      <c:pt idx="81">
                        <c:v>1020.0073473684211</c:v>
                      </c:pt>
                      <c:pt idx="82">
                        <c:v>1019.5369315789474</c:v>
                      </c:pt>
                      <c:pt idx="83">
                        <c:v>1019.0665157894737</c:v>
                      </c:pt>
                      <c:pt idx="84">
                        <c:v>1018.5961</c:v>
                      </c:pt>
                      <c:pt idx="85">
                        <c:v>1018.1256842105263</c:v>
                      </c:pt>
                      <c:pt idx="86">
                        <c:v>1017.6067368421052</c:v>
                      </c:pt>
                      <c:pt idx="87">
                        <c:v>1017.0877894736842</c:v>
                      </c:pt>
                      <c:pt idx="88">
                        <c:v>1016.5688421052631</c:v>
                      </c:pt>
                      <c:pt idx="89">
                        <c:v>1016.0498947368421</c:v>
                      </c:pt>
                      <c:pt idx="90">
                        <c:v>1015.530947368421</c:v>
                      </c:pt>
                      <c:pt idx="91">
                        <c:v>1015.0119999999999</c:v>
                      </c:pt>
                      <c:pt idx="92">
                        <c:v>1014.493052631579</c:v>
                      </c:pt>
                      <c:pt idx="93">
                        <c:v>1013.9741052631579</c:v>
                      </c:pt>
                      <c:pt idx="94">
                        <c:v>1013.4551578947369</c:v>
                      </c:pt>
                      <c:pt idx="95">
                        <c:v>1012.9362105263158</c:v>
                      </c:pt>
                      <c:pt idx="96">
                        <c:v>1012.3699263157895</c:v>
                      </c:pt>
                      <c:pt idx="97">
                        <c:v>1011.8036421052632</c:v>
                      </c:pt>
                      <c:pt idx="98">
                        <c:v>1011.2373578947369</c:v>
                      </c:pt>
                      <c:pt idx="99">
                        <c:v>1010.6710736842105</c:v>
                      </c:pt>
                      <c:pt idx="100">
                        <c:v>1010.1047894736841</c:v>
                      </c:pt>
                      <c:pt idx="101">
                        <c:v>1009.538505263158</c:v>
                      </c:pt>
                      <c:pt idx="102">
                        <c:v>1008.9722210526315</c:v>
                      </c:pt>
                      <c:pt idx="103">
                        <c:v>1008.4059368421052</c:v>
                      </c:pt>
                      <c:pt idx="104">
                        <c:v>1007.8396526315789</c:v>
                      </c:pt>
                      <c:pt idx="105">
                        <c:v>1007.2733684210526</c:v>
                      </c:pt>
                      <c:pt idx="106">
                        <c:v>1006.6610321052632</c:v>
                      </c:pt>
                      <c:pt idx="107">
                        <c:v>1006.0486957894736</c:v>
                      </c:pt>
                      <c:pt idx="108">
                        <c:v>1005.4363594736842</c:v>
                      </c:pt>
                      <c:pt idx="109">
                        <c:v>1004.8240231578948</c:v>
                      </c:pt>
                      <c:pt idx="110">
                        <c:v>1004.2116868421053</c:v>
                      </c:pt>
                      <c:pt idx="111">
                        <c:v>1003.5993505263158</c:v>
                      </c:pt>
                      <c:pt idx="112">
                        <c:v>1002.9870142105264</c:v>
                      </c:pt>
                      <c:pt idx="113">
                        <c:v>1002.3746778947369</c:v>
                      </c:pt>
                      <c:pt idx="114">
                        <c:v>1001.7623415789474</c:v>
                      </c:pt>
                      <c:pt idx="115">
                        <c:v>1001.1500052631579</c:v>
                      </c:pt>
                      <c:pt idx="116">
                        <c:v>1000.4929731578948</c:v>
                      </c:pt>
                      <c:pt idx="117">
                        <c:v>999.8359410526316</c:v>
                      </c:pt>
                      <c:pt idx="118">
                        <c:v>999.17890894736843</c:v>
                      </c:pt>
                      <c:pt idx="119">
                        <c:v>998.52187684210526</c:v>
                      </c:pt>
                      <c:pt idx="120">
                        <c:v>997.86484473684209</c:v>
                      </c:pt>
                      <c:pt idx="121">
                        <c:v>997.20781263157892</c:v>
                      </c:pt>
                      <c:pt idx="122">
                        <c:v>996.55078052631575</c:v>
                      </c:pt>
                      <c:pt idx="123">
                        <c:v>995.89374842105258</c:v>
                      </c:pt>
                      <c:pt idx="124">
                        <c:v>995.23671631578952</c:v>
                      </c:pt>
                      <c:pt idx="125">
                        <c:v>994.57968421052624</c:v>
                      </c:pt>
                      <c:pt idx="126">
                        <c:v>993.87926578947372</c:v>
                      </c:pt>
                      <c:pt idx="127">
                        <c:v>993.17884736842097</c:v>
                      </c:pt>
                      <c:pt idx="128">
                        <c:v>992.47842894736846</c:v>
                      </c:pt>
                      <c:pt idx="129">
                        <c:v>991.77801052631582</c:v>
                      </c:pt>
                      <c:pt idx="130">
                        <c:v>991.07759210526319</c:v>
                      </c:pt>
                      <c:pt idx="131">
                        <c:v>990.37717368421045</c:v>
                      </c:pt>
                      <c:pt idx="132">
                        <c:v>989.67675526315793</c:v>
                      </c:pt>
                      <c:pt idx="133">
                        <c:v>988.9763368421053</c:v>
                      </c:pt>
                      <c:pt idx="134">
                        <c:v>988.27591842105267</c:v>
                      </c:pt>
                      <c:pt idx="135">
                        <c:v>987.57550000000003</c:v>
                      </c:pt>
                      <c:pt idx="136">
                        <c:v>986.83307421052632</c:v>
                      </c:pt>
                      <c:pt idx="137">
                        <c:v>986.09064842105261</c:v>
                      </c:pt>
                      <c:pt idx="138">
                        <c:v>985.34822263157901</c:v>
                      </c:pt>
                      <c:pt idx="139">
                        <c:v>984.60579684210518</c:v>
                      </c:pt>
                      <c:pt idx="140">
                        <c:v>983.86337105263158</c:v>
                      </c:pt>
                      <c:pt idx="141">
                        <c:v>983.12094526315786</c:v>
                      </c:pt>
                      <c:pt idx="142">
                        <c:v>982.37851947368415</c:v>
                      </c:pt>
                      <c:pt idx="143">
                        <c:v>981.63609368421055</c:v>
                      </c:pt>
                      <c:pt idx="144">
                        <c:v>980.89366789473672</c:v>
                      </c:pt>
                      <c:pt idx="145">
                        <c:v>980.15124210526312</c:v>
                      </c:pt>
                      <c:pt idx="146">
                        <c:v>979.36821526315782</c:v>
                      </c:pt>
                      <c:pt idx="147">
                        <c:v>978.58518842105264</c:v>
                      </c:pt>
                      <c:pt idx="148">
                        <c:v>977.80216157894733</c:v>
                      </c:pt>
                      <c:pt idx="149">
                        <c:v>977.01913473684215</c:v>
                      </c:pt>
                      <c:pt idx="150">
                        <c:v>976.23610789473685</c:v>
                      </c:pt>
                      <c:pt idx="151">
                        <c:v>975.45308105263155</c:v>
                      </c:pt>
                      <c:pt idx="152">
                        <c:v>974.67005421052625</c:v>
                      </c:pt>
                      <c:pt idx="153">
                        <c:v>973.88702736842106</c:v>
                      </c:pt>
                      <c:pt idx="154">
                        <c:v>973.10400052631576</c:v>
                      </c:pt>
                      <c:pt idx="155">
                        <c:v>972.32097368421046</c:v>
                      </c:pt>
                      <c:pt idx="156">
                        <c:v>971.49876842105266</c:v>
                      </c:pt>
                      <c:pt idx="157">
                        <c:v>970.67656315789475</c:v>
                      </c:pt>
                      <c:pt idx="158">
                        <c:v>969.85435789473684</c:v>
                      </c:pt>
                      <c:pt idx="159">
                        <c:v>969.03215263157892</c:v>
                      </c:pt>
                      <c:pt idx="160">
                        <c:v>968.20994736842101</c:v>
                      </c:pt>
                      <c:pt idx="161">
                        <c:v>967.38774210526321</c:v>
                      </c:pt>
                      <c:pt idx="162">
                        <c:v>966.5655368421053</c:v>
                      </c:pt>
                      <c:pt idx="163">
                        <c:v>965.74333157894739</c:v>
                      </c:pt>
                      <c:pt idx="164">
                        <c:v>964.92112631578948</c:v>
                      </c:pt>
                      <c:pt idx="165">
                        <c:v>964.09892105263157</c:v>
                      </c:pt>
                      <c:pt idx="166">
                        <c:v>955.49959999999999</c:v>
                      </c:pt>
                      <c:pt idx="167">
                        <c:v>946.53780000000006</c:v>
                      </c:pt>
                      <c:pt idx="168">
                        <c:v>937.22850000000005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84C-414D-84AC-804EC916F92B}"/>
                  </c:ext>
                </c:extLst>
              </c15:ser>
            </c15:filteredScatterSeries>
            <c15:filteredScatterSeries>
              <c15:ser>
                <c:idx val="21"/>
                <c:order val="2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Glikol!$AB$17</c15:sqref>
                        </c15:formulaRef>
                      </c:ext>
                    </c:extLst>
                    <c:strCache>
                      <c:ptCount val="1"/>
                      <c:pt idx="0">
                        <c:v>21 %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</a:schemeClr>
                    </a:solidFill>
                    <a:ln w="9525">
                      <a:solidFill>
                        <a:schemeClr val="accent4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Glikol!$AB$18:$AB$186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0">
                        <c:v>1036.8265789473683</c:v>
                      </c:pt>
                      <c:pt idx="41">
                        <c:v>1036.5502315789474</c:v>
                      </c:pt>
                      <c:pt idx="42">
                        <c:v>1036.2738842105264</c:v>
                      </c:pt>
                      <c:pt idx="43">
                        <c:v>1035.9975368421053</c:v>
                      </c:pt>
                      <c:pt idx="44">
                        <c:v>1035.721189473684</c:v>
                      </c:pt>
                      <c:pt idx="45">
                        <c:v>1035.4448421052632</c:v>
                      </c:pt>
                      <c:pt idx="46">
                        <c:v>1035.1198315789475</c:v>
                      </c:pt>
                      <c:pt idx="47">
                        <c:v>1034.7948210526317</c:v>
                      </c:pt>
                      <c:pt idx="48">
                        <c:v>1034.4698105263158</c:v>
                      </c:pt>
                      <c:pt idx="49">
                        <c:v>1034.1448</c:v>
                      </c:pt>
                      <c:pt idx="50">
                        <c:v>1033.8197894736843</c:v>
                      </c:pt>
                      <c:pt idx="51">
                        <c:v>1033.4947789473683</c:v>
                      </c:pt>
                      <c:pt idx="52">
                        <c:v>1033.1697684210526</c:v>
                      </c:pt>
                      <c:pt idx="53">
                        <c:v>1032.8447578947369</c:v>
                      </c:pt>
                      <c:pt idx="54">
                        <c:v>1032.5197473684211</c:v>
                      </c:pt>
                      <c:pt idx="55">
                        <c:v>1032.1947368421054</c:v>
                      </c:pt>
                      <c:pt idx="56">
                        <c:v>1031.8182526315788</c:v>
                      </c:pt>
                      <c:pt idx="57">
                        <c:v>1031.4417684210525</c:v>
                      </c:pt>
                      <c:pt idx="58">
                        <c:v>1031.0652842105264</c:v>
                      </c:pt>
                      <c:pt idx="59">
                        <c:v>1030.6888000000001</c:v>
                      </c:pt>
                      <c:pt idx="60">
                        <c:v>1030.3123157894736</c:v>
                      </c:pt>
                      <c:pt idx="61">
                        <c:v>1029.9358315789473</c:v>
                      </c:pt>
                      <c:pt idx="62">
                        <c:v>1029.559347368421</c:v>
                      </c:pt>
                      <c:pt idx="63">
                        <c:v>1029.1828631578946</c:v>
                      </c:pt>
                      <c:pt idx="64">
                        <c:v>1028.8063789473683</c:v>
                      </c:pt>
                      <c:pt idx="65">
                        <c:v>1028.429894736842</c:v>
                      </c:pt>
                      <c:pt idx="66">
                        <c:v>1028.0032368421053</c:v>
                      </c:pt>
                      <c:pt idx="67">
                        <c:v>1027.5765789473683</c:v>
                      </c:pt>
                      <c:pt idx="68">
                        <c:v>1027.1499210526315</c:v>
                      </c:pt>
                      <c:pt idx="69">
                        <c:v>1026.7232631578947</c:v>
                      </c:pt>
                      <c:pt idx="70">
                        <c:v>1026.2966052631577</c:v>
                      </c:pt>
                      <c:pt idx="71">
                        <c:v>1025.8699473684212</c:v>
                      </c:pt>
                      <c:pt idx="72">
                        <c:v>1025.4432894736842</c:v>
                      </c:pt>
                      <c:pt idx="73">
                        <c:v>1025.0166315789475</c:v>
                      </c:pt>
                      <c:pt idx="74">
                        <c:v>1024.5899736842105</c:v>
                      </c:pt>
                      <c:pt idx="75">
                        <c:v>1024.1633157894737</c:v>
                      </c:pt>
                      <c:pt idx="76">
                        <c:v>1023.6874473684212</c:v>
                      </c:pt>
                      <c:pt idx="77">
                        <c:v>1023.2115789473685</c:v>
                      </c:pt>
                      <c:pt idx="78">
                        <c:v>1022.7357105263159</c:v>
                      </c:pt>
                      <c:pt idx="79">
                        <c:v>1022.2598421052631</c:v>
                      </c:pt>
                      <c:pt idx="80">
                        <c:v>1021.7839736842105</c:v>
                      </c:pt>
                      <c:pt idx="81">
                        <c:v>1021.3081052631578</c:v>
                      </c:pt>
                      <c:pt idx="82">
                        <c:v>1020.8322368421053</c:v>
                      </c:pt>
                      <c:pt idx="83">
                        <c:v>1020.3563684210526</c:v>
                      </c:pt>
                      <c:pt idx="84">
                        <c:v>1019.8805</c:v>
                      </c:pt>
                      <c:pt idx="85">
                        <c:v>1019.4046315789474</c:v>
                      </c:pt>
                      <c:pt idx="86">
                        <c:v>1018.8809263157895</c:v>
                      </c:pt>
                      <c:pt idx="87">
                        <c:v>1018.3572210526315</c:v>
                      </c:pt>
                      <c:pt idx="88">
                        <c:v>1017.8335157894736</c:v>
                      </c:pt>
                      <c:pt idx="89">
                        <c:v>1017.3098105263158</c:v>
                      </c:pt>
                      <c:pt idx="90">
                        <c:v>1016.7861052631579</c:v>
                      </c:pt>
                      <c:pt idx="91">
                        <c:v>1016.2624</c:v>
                      </c:pt>
                      <c:pt idx="92">
                        <c:v>1015.7386947368421</c:v>
                      </c:pt>
                      <c:pt idx="93">
                        <c:v>1015.2149894736842</c:v>
                      </c:pt>
                      <c:pt idx="94">
                        <c:v>1014.6912842105263</c:v>
                      </c:pt>
                      <c:pt idx="95">
                        <c:v>1014.1675789473684</c:v>
                      </c:pt>
                      <c:pt idx="96">
                        <c:v>1013.5971473684211</c:v>
                      </c:pt>
                      <c:pt idx="97">
                        <c:v>1013.0267157894737</c:v>
                      </c:pt>
                      <c:pt idx="98">
                        <c:v>1012.4562842105263</c:v>
                      </c:pt>
                      <c:pt idx="99">
                        <c:v>1011.8858526315789</c:v>
                      </c:pt>
                      <c:pt idx="100">
                        <c:v>1011.3154210526316</c:v>
                      </c:pt>
                      <c:pt idx="101">
                        <c:v>1010.7449894736842</c:v>
                      </c:pt>
                      <c:pt idx="102">
                        <c:v>1010.1745578947368</c:v>
                      </c:pt>
                      <c:pt idx="103">
                        <c:v>1009.6041263157895</c:v>
                      </c:pt>
                      <c:pt idx="104">
                        <c:v>1009.0336947368421</c:v>
                      </c:pt>
                      <c:pt idx="105">
                        <c:v>1008.4632631578947</c:v>
                      </c:pt>
                      <c:pt idx="106">
                        <c:v>1007.8473657894738</c:v>
                      </c:pt>
                      <c:pt idx="107">
                        <c:v>1007.2314684210526</c:v>
                      </c:pt>
                      <c:pt idx="108">
                        <c:v>1006.6155710526316</c:v>
                      </c:pt>
                      <c:pt idx="109">
                        <c:v>1005.9996736842105</c:v>
                      </c:pt>
                      <c:pt idx="110">
                        <c:v>1005.3837763157895</c:v>
                      </c:pt>
                      <c:pt idx="111">
                        <c:v>1004.7678789473684</c:v>
                      </c:pt>
                      <c:pt idx="112">
                        <c:v>1004.1519815789474</c:v>
                      </c:pt>
                      <c:pt idx="113">
                        <c:v>1003.5360842105264</c:v>
                      </c:pt>
                      <c:pt idx="114">
                        <c:v>1002.9201868421053</c:v>
                      </c:pt>
                      <c:pt idx="115">
                        <c:v>1002.3042894736842</c:v>
                      </c:pt>
                      <c:pt idx="116">
                        <c:v>1001.6442436842106</c:v>
                      </c:pt>
                      <c:pt idx="117">
                        <c:v>1000.9841978947369</c:v>
                      </c:pt>
                      <c:pt idx="118">
                        <c:v>1000.3241521052632</c:v>
                      </c:pt>
                      <c:pt idx="119">
                        <c:v>999.66410631578947</c:v>
                      </c:pt>
                      <c:pt idx="120">
                        <c:v>999.00406052631581</c:v>
                      </c:pt>
                      <c:pt idx="121">
                        <c:v>998.34401473684215</c:v>
                      </c:pt>
                      <c:pt idx="122">
                        <c:v>997.68396894736838</c:v>
                      </c:pt>
                      <c:pt idx="123">
                        <c:v>997.02392315789473</c:v>
                      </c:pt>
                      <c:pt idx="124">
                        <c:v>996.36387736842107</c:v>
                      </c:pt>
                      <c:pt idx="125">
                        <c:v>995.7038315789473</c:v>
                      </c:pt>
                      <c:pt idx="126">
                        <c:v>995.00089842105263</c:v>
                      </c:pt>
                      <c:pt idx="127">
                        <c:v>994.29796526315783</c:v>
                      </c:pt>
                      <c:pt idx="128">
                        <c:v>993.59503210526316</c:v>
                      </c:pt>
                      <c:pt idx="129">
                        <c:v>992.89209894736848</c:v>
                      </c:pt>
                      <c:pt idx="130">
                        <c:v>992.18916578947369</c:v>
                      </c:pt>
                      <c:pt idx="131">
                        <c:v>991.4862326315789</c:v>
                      </c:pt>
                      <c:pt idx="132">
                        <c:v>990.78329947368422</c:v>
                      </c:pt>
                      <c:pt idx="133">
                        <c:v>990.08036631578955</c:v>
                      </c:pt>
                      <c:pt idx="134">
                        <c:v>989.37743315789476</c:v>
                      </c:pt>
                      <c:pt idx="135">
                        <c:v>988.67449999999997</c:v>
                      </c:pt>
                      <c:pt idx="136">
                        <c:v>987.93002157894739</c:v>
                      </c:pt>
                      <c:pt idx="137">
                        <c:v>987.1855431578947</c:v>
                      </c:pt>
                      <c:pt idx="138">
                        <c:v>986.44106473684212</c:v>
                      </c:pt>
                      <c:pt idx="139">
                        <c:v>985.69658631578943</c:v>
                      </c:pt>
                      <c:pt idx="140">
                        <c:v>984.95210789473686</c:v>
                      </c:pt>
                      <c:pt idx="141">
                        <c:v>984.20762947368416</c:v>
                      </c:pt>
                      <c:pt idx="142">
                        <c:v>983.46315105263159</c:v>
                      </c:pt>
                      <c:pt idx="143">
                        <c:v>982.7186726315789</c:v>
                      </c:pt>
                      <c:pt idx="144">
                        <c:v>981.97419421052621</c:v>
                      </c:pt>
                      <c:pt idx="145">
                        <c:v>981.22971578947363</c:v>
                      </c:pt>
                      <c:pt idx="146">
                        <c:v>980.44505947368418</c:v>
                      </c:pt>
                      <c:pt idx="147">
                        <c:v>979.66040315789473</c:v>
                      </c:pt>
                      <c:pt idx="148">
                        <c:v>978.87574684210529</c:v>
                      </c:pt>
                      <c:pt idx="149">
                        <c:v>978.09109052631584</c:v>
                      </c:pt>
                      <c:pt idx="150">
                        <c:v>977.30643421052628</c:v>
                      </c:pt>
                      <c:pt idx="151">
                        <c:v>976.52177789473683</c:v>
                      </c:pt>
                      <c:pt idx="152">
                        <c:v>975.73712157894727</c:v>
                      </c:pt>
                      <c:pt idx="153">
                        <c:v>974.95246526315782</c:v>
                      </c:pt>
                      <c:pt idx="154">
                        <c:v>974.16780894736837</c:v>
                      </c:pt>
                      <c:pt idx="155">
                        <c:v>973.38315263157892</c:v>
                      </c:pt>
                      <c:pt idx="156">
                        <c:v>972.55970315789477</c:v>
                      </c:pt>
                      <c:pt idx="157">
                        <c:v>971.73625368421051</c:v>
                      </c:pt>
                      <c:pt idx="158">
                        <c:v>970.91280421052625</c:v>
                      </c:pt>
                      <c:pt idx="159">
                        <c:v>970.0893547368421</c:v>
                      </c:pt>
                      <c:pt idx="160">
                        <c:v>969.26590526315783</c:v>
                      </c:pt>
                      <c:pt idx="161">
                        <c:v>968.44245578947368</c:v>
                      </c:pt>
                      <c:pt idx="162">
                        <c:v>967.61900631578953</c:v>
                      </c:pt>
                      <c:pt idx="163">
                        <c:v>966.79555684210527</c:v>
                      </c:pt>
                      <c:pt idx="164">
                        <c:v>965.97210736842112</c:v>
                      </c:pt>
                      <c:pt idx="165">
                        <c:v>965.14865789473686</c:v>
                      </c:pt>
                      <c:pt idx="166">
                        <c:v>956.54039999999998</c:v>
                      </c:pt>
                      <c:pt idx="167">
                        <c:v>947.57280000000003</c:v>
                      </c:pt>
                      <c:pt idx="168">
                        <c:v>938.26049999999998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84C-414D-84AC-804EC916F92B}"/>
                  </c:ext>
                </c:extLst>
              </c15:ser>
            </c15:filteredScatterSeries>
            <c15:filteredScatterSeries>
              <c15:ser>
                <c:idx val="22"/>
                <c:order val="2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Glikol!$AC$17</c15:sqref>
                        </c15:formulaRef>
                      </c:ext>
                    </c:extLst>
                    <c:strCache>
                      <c:ptCount val="1"/>
                      <c:pt idx="0">
                        <c:v>22 %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</a:schemeClr>
                    </a:solidFill>
                    <a:ln w="9525">
                      <a:solidFill>
                        <a:schemeClr val="accent5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Glikol!$AC$18:$AC$186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0">
                        <c:v>1038.4029473684209</c:v>
                      </c:pt>
                      <c:pt idx="41">
                        <c:v>1038.1195789473684</c:v>
                      </c:pt>
                      <c:pt idx="42">
                        <c:v>1037.8362105263159</c:v>
                      </c:pt>
                      <c:pt idx="43">
                        <c:v>1037.5528421052632</c:v>
                      </c:pt>
                      <c:pt idx="44">
                        <c:v>1037.2694736842104</c:v>
                      </c:pt>
                      <c:pt idx="45">
                        <c:v>1036.9861052631579</c:v>
                      </c:pt>
                      <c:pt idx="46">
                        <c:v>1036.6533789473685</c:v>
                      </c:pt>
                      <c:pt idx="47">
                        <c:v>1036.3206526315789</c:v>
                      </c:pt>
                      <c:pt idx="48">
                        <c:v>1035.9879263157895</c:v>
                      </c:pt>
                      <c:pt idx="49">
                        <c:v>1035.6552000000001</c:v>
                      </c:pt>
                      <c:pt idx="50">
                        <c:v>1035.3224736842105</c:v>
                      </c:pt>
                      <c:pt idx="51">
                        <c:v>1034.9897473684209</c:v>
                      </c:pt>
                      <c:pt idx="52">
                        <c:v>1034.6570210526315</c:v>
                      </c:pt>
                      <c:pt idx="53">
                        <c:v>1034.3242947368421</c:v>
                      </c:pt>
                      <c:pt idx="54">
                        <c:v>1033.9915684210525</c:v>
                      </c:pt>
                      <c:pt idx="55">
                        <c:v>1033.6588421052631</c:v>
                      </c:pt>
                      <c:pt idx="56">
                        <c:v>1033.2754315789473</c:v>
                      </c:pt>
                      <c:pt idx="57">
                        <c:v>1032.8920210526314</c:v>
                      </c:pt>
                      <c:pt idx="58">
                        <c:v>1032.5086105263158</c:v>
                      </c:pt>
                      <c:pt idx="59">
                        <c:v>1032.1251999999999</c:v>
                      </c:pt>
                      <c:pt idx="60">
                        <c:v>1031.7417894736841</c:v>
                      </c:pt>
                      <c:pt idx="61">
                        <c:v>1031.3583789473685</c:v>
                      </c:pt>
                      <c:pt idx="62">
                        <c:v>1030.9749684210526</c:v>
                      </c:pt>
                      <c:pt idx="63">
                        <c:v>1030.591557894737</c:v>
                      </c:pt>
                      <c:pt idx="64">
                        <c:v>1030.2081473684211</c:v>
                      </c:pt>
                      <c:pt idx="65">
                        <c:v>1029.8247368421053</c:v>
                      </c:pt>
                      <c:pt idx="66">
                        <c:v>1029.3919421052631</c:v>
                      </c:pt>
                      <c:pt idx="67">
                        <c:v>1028.9591473684209</c:v>
                      </c:pt>
                      <c:pt idx="68">
                        <c:v>1028.5263526315789</c:v>
                      </c:pt>
                      <c:pt idx="69">
                        <c:v>1028.0935578947367</c:v>
                      </c:pt>
                      <c:pt idx="70">
                        <c:v>1027.6607631578947</c:v>
                      </c:pt>
                      <c:pt idx="71">
                        <c:v>1027.2279684210528</c:v>
                      </c:pt>
                      <c:pt idx="72">
                        <c:v>1026.7951736842106</c:v>
                      </c:pt>
                      <c:pt idx="73">
                        <c:v>1026.3623789473686</c:v>
                      </c:pt>
                      <c:pt idx="74">
                        <c:v>1025.9295842105264</c:v>
                      </c:pt>
                      <c:pt idx="75">
                        <c:v>1025.4967894736842</c:v>
                      </c:pt>
                      <c:pt idx="76">
                        <c:v>1025.0154684210527</c:v>
                      </c:pt>
                      <c:pt idx="77">
                        <c:v>1024.5341473684211</c:v>
                      </c:pt>
                      <c:pt idx="78">
                        <c:v>1024.0528263157896</c:v>
                      </c:pt>
                      <c:pt idx="79">
                        <c:v>1023.5715052631579</c:v>
                      </c:pt>
                      <c:pt idx="80">
                        <c:v>1023.0901842105263</c:v>
                      </c:pt>
                      <c:pt idx="81">
                        <c:v>1022.6088631578947</c:v>
                      </c:pt>
                      <c:pt idx="82">
                        <c:v>1022.1275421052632</c:v>
                      </c:pt>
                      <c:pt idx="83">
                        <c:v>1021.6462210526316</c:v>
                      </c:pt>
                      <c:pt idx="84">
                        <c:v>1021.1649</c:v>
                      </c:pt>
                      <c:pt idx="85">
                        <c:v>1020.6835789473683</c:v>
                      </c:pt>
                      <c:pt idx="86">
                        <c:v>1020.1551157894736</c:v>
                      </c:pt>
                      <c:pt idx="87">
                        <c:v>1019.626652631579</c:v>
                      </c:pt>
                      <c:pt idx="88">
                        <c:v>1019.0981894736842</c:v>
                      </c:pt>
                      <c:pt idx="89">
                        <c:v>1018.5697263157895</c:v>
                      </c:pt>
                      <c:pt idx="90">
                        <c:v>1018.0412631578947</c:v>
                      </c:pt>
                      <c:pt idx="91">
                        <c:v>1017.5128</c:v>
                      </c:pt>
                      <c:pt idx="92">
                        <c:v>1016.9843368421052</c:v>
                      </c:pt>
                      <c:pt idx="93">
                        <c:v>1016.4558736842105</c:v>
                      </c:pt>
                      <c:pt idx="94">
                        <c:v>1015.9274105263158</c:v>
                      </c:pt>
                      <c:pt idx="95">
                        <c:v>1015.3989473684211</c:v>
                      </c:pt>
                      <c:pt idx="96">
                        <c:v>1014.8243684210527</c:v>
                      </c:pt>
                      <c:pt idx="97">
                        <c:v>1014.2497894736841</c:v>
                      </c:pt>
                      <c:pt idx="98">
                        <c:v>1013.6752105263158</c:v>
                      </c:pt>
                      <c:pt idx="99">
                        <c:v>1013.1006315789473</c:v>
                      </c:pt>
                      <c:pt idx="100">
                        <c:v>1012.526052631579</c:v>
                      </c:pt>
                      <c:pt idx="101">
                        <c:v>1011.9514736842106</c:v>
                      </c:pt>
                      <c:pt idx="102">
                        <c:v>1011.376894736842</c:v>
                      </c:pt>
                      <c:pt idx="103">
                        <c:v>1010.8023157894737</c:v>
                      </c:pt>
                      <c:pt idx="104">
                        <c:v>1010.2277368421052</c:v>
                      </c:pt>
                      <c:pt idx="105">
                        <c:v>1009.6531578947369</c:v>
                      </c:pt>
                      <c:pt idx="106">
                        <c:v>1009.0336994736842</c:v>
                      </c:pt>
                      <c:pt idx="107">
                        <c:v>1008.4142410526316</c:v>
                      </c:pt>
                      <c:pt idx="108">
                        <c:v>1007.7947826315789</c:v>
                      </c:pt>
                      <c:pt idx="109">
                        <c:v>1007.1753242105264</c:v>
                      </c:pt>
                      <c:pt idx="110">
                        <c:v>1006.5558657894737</c:v>
                      </c:pt>
                      <c:pt idx="111">
                        <c:v>1005.9364073684211</c:v>
                      </c:pt>
                      <c:pt idx="112">
                        <c:v>1005.3169489473684</c:v>
                      </c:pt>
                      <c:pt idx="113">
                        <c:v>1004.6974905263158</c:v>
                      </c:pt>
                      <c:pt idx="114">
                        <c:v>1004.0780321052632</c:v>
                      </c:pt>
                      <c:pt idx="115">
                        <c:v>1003.4585736842106</c:v>
                      </c:pt>
                      <c:pt idx="116">
                        <c:v>1002.7955142105263</c:v>
                      </c:pt>
                      <c:pt idx="117">
                        <c:v>1002.1324547368422</c:v>
                      </c:pt>
                      <c:pt idx="118">
                        <c:v>1001.4693952631579</c:v>
                      </c:pt>
                      <c:pt idx="119">
                        <c:v>1000.8063357894737</c:v>
                      </c:pt>
                      <c:pt idx="120">
                        <c:v>1000.1432763157895</c:v>
                      </c:pt>
                      <c:pt idx="121">
                        <c:v>999.48021684210528</c:v>
                      </c:pt>
                      <c:pt idx="122">
                        <c:v>998.81715736842102</c:v>
                      </c:pt>
                      <c:pt idx="123">
                        <c:v>998.15409789473676</c:v>
                      </c:pt>
                      <c:pt idx="124">
                        <c:v>997.49103842105262</c:v>
                      </c:pt>
                      <c:pt idx="125">
                        <c:v>996.82797894736836</c:v>
                      </c:pt>
                      <c:pt idx="126">
                        <c:v>996.12253105263153</c:v>
                      </c:pt>
                      <c:pt idx="127">
                        <c:v>995.41708315789469</c:v>
                      </c:pt>
                      <c:pt idx="128">
                        <c:v>994.71163526315786</c:v>
                      </c:pt>
                      <c:pt idx="129">
                        <c:v>994.00618736842102</c:v>
                      </c:pt>
                      <c:pt idx="130">
                        <c:v>993.3007394736843</c:v>
                      </c:pt>
                      <c:pt idx="131">
                        <c:v>992.59529157894735</c:v>
                      </c:pt>
                      <c:pt idx="132">
                        <c:v>991.88984368421052</c:v>
                      </c:pt>
                      <c:pt idx="133">
                        <c:v>991.18439578947368</c:v>
                      </c:pt>
                      <c:pt idx="134">
                        <c:v>990.47894789473685</c:v>
                      </c:pt>
                      <c:pt idx="135">
                        <c:v>989.77350000000001</c:v>
                      </c:pt>
                      <c:pt idx="136">
                        <c:v>989.02696894736846</c:v>
                      </c:pt>
                      <c:pt idx="137">
                        <c:v>988.28043789473679</c:v>
                      </c:pt>
                      <c:pt idx="138">
                        <c:v>987.53390684210524</c:v>
                      </c:pt>
                      <c:pt idx="139">
                        <c:v>986.78737578947369</c:v>
                      </c:pt>
                      <c:pt idx="140">
                        <c:v>986.04084473684213</c:v>
                      </c:pt>
                      <c:pt idx="141">
                        <c:v>985.29431368421058</c:v>
                      </c:pt>
                      <c:pt idx="142">
                        <c:v>984.54778263157891</c:v>
                      </c:pt>
                      <c:pt idx="143">
                        <c:v>983.80125157894736</c:v>
                      </c:pt>
                      <c:pt idx="144">
                        <c:v>983.05472052631569</c:v>
                      </c:pt>
                      <c:pt idx="145">
                        <c:v>982.30818947368414</c:v>
                      </c:pt>
                      <c:pt idx="146">
                        <c:v>981.52190368421054</c:v>
                      </c:pt>
                      <c:pt idx="147">
                        <c:v>980.73561789473683</c:v>
                      </c:pt>
                      <c:pt idx="148">
                        <c:v>979.94933210526312</c:v>
                      </c:pt>
                      <c:pt idx="149">
                        <c:v>979.16304631578953</c:v>
                      </c:pt>
                      <c:pt idx="150">
                        <c:v>978.37676052631582</c:v>
                      </c:pt>
                      <c:pt idx="151">
                        <c:v>977.590474736842</c:v>
                      </c:pt>
                      <c:pt idx="152">
                        <c:v>976.8041889473684</c:v>
                      </c:pt>
                      <c:pt idx="153">
                        <c:v>976.01790315789469</c:v>
                      </c:pt>
                      <c:pt idx="154">
                        <c:v>975.23161736842098</c:v>
                      </c:pt>
                      <c:pt idx="155">
                        <c:v>974.44533157894739</c:v>
                      </c:pt>
                      <c:pt idx="156">
                        <c:v>973.62063789473689</c:v>
                      </c:pt>
                      <c:pt idx="157">
                        <c:v>972.79594421052639</c:v>
                      </c:pt>
                      <c:pt idx="158">
                        <c:v>971.97125052631577</c:v>
                      </c:pt>
                      <c:pt idx="159">
                        <c:v>971.14655684210527</c:v>
                      </c:pt>
                      <c:pt idx="160">
                        <c:v>970.32186315789477</c:v>
                      </c:pt>
                      <c:pt idx="161">
                        <c:v>969.49716947368427</c:v>
                      </c:pt>
                      <c:pt idx="162">
                        <c:v>968.67247578947376</c:v>
                      </c:pt>
                      <c:pt idx="163">
                        <c:v>967.84778210526315</c:v>
                      </c:pt>
                      <c:pt idx="164">
                        <c:v>967.02308842105265</c:v>
                      </c:pt>
                      <c:pt idx="165">
                        <c:v>966.19839473684215</c:v>
                      </c:pt>
                      <c:pt idx="166">
                        <c:v>957.58119999999997</c:v>
                      </c:pt>
                      <c:pt idx="167">
                        <c:v>948.6078</c:v>
                      </c:pt>
                      <c:pt idx="168">
                        <c:v>939.29250000000002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184C-414D-84AC-804EC916F92B}"/>
                  </c:ext>
                </c:extLst>
              </c15:ser>
            </c15:filteredScatterSeries>
            <c15:filteredScatterSeries>
              <c15:ser>
                <c:idx val="23"/>
                <c:order val="2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Glikol!$AD$17</c15:sqref>
                        </c15:formulaRef>
                      </c:ext>
                    </c:extLst>
                    <c:strCache>
                      <c:ptCount val="1"/>
                      <c:pt idx="0">
                        <c:v>23 %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</a:schemeClr>
                    </a:solidFill>
                    <a:ln w="9525">
                      <a:solidFill>
                        <a:schemeClr val="accent6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Glikol!$AD$18:$AD$186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40">
                        <c:v>1039.9793157894735</c:v>
                      </c:pt>
                      <c:pt idx="41">
                        <c:v>1039.6889263157896</c:v>
                      </c:pt>
                      <c:pt idx="42">
                        <c:v>1039.3985368421054</c:v>
                      </c:pt>
                      <c:pt idx="43">
                        <c:v>1039.108147368421</c:v>
                      </c:pt>
                      <c:pt idx="44">
                        <c:v>1038.8177578947368</c:v>
                      </c:pt>
                      <c:pt idx="45">
                        <c:v>1038.5273684210526</c:v>
                      </c:pt>
                      <c:pt idx="46">
                        <c:v>1038.1869263157896</c:v>
                      </c:pt>
                      <c:pt idx="47">
                        <c:v>1037.8464842105263</c:v>
                      </c:pt>
                      <c:pt idx="48">
                        <c:v>1037.5060421052633</c:v>
                      </c:pt>
                      <c:pt idx="49">
                        <c:v>1037.1656</c:v>
                      </c:pt>
                      <c:pt idx="50">
                        <c:v>1036.825157894737</c:v>
                      </c:pt>
                      <c:pt idx="51">
                        <c:v>1036.4847157894735</c:v>
                      </c:pt>
                      <c:pt idx="52">
                        <c:v>1036.1442736842105</c:v>
                      </c:pt>
                      <c:pt idx="53">
                        <c:v>1035.8038315789474</c:v>
                      </c:pt>
                      <c:pt idx="54">
                        <c:v>1035.4633894736842</c:v>
                      </c:pt>
                      <c:pt idx="55">
                        <c:v>1035.1229473684211</c:v>
                      </c:pt>
                      <c:pt idx="56">
                        <c:v>1034.7326105263157</c:v>
                      </c:pt>
                      <c:pt idx="57">
                        <c:v>1034.3422736842103</c:v>
                      </c:pt>
                      <c:pt idx="58">
                        <c:v>1033.9519368421054</c:v>
                      </c:pt>
                      <c:pt idx="59">
                        <c:v>1033.5616</c:v>
                      </c:pt>
                      <c:pt idx="60">
                        <c:v>1033.1712631578946</c:v>
                      </c:pt>
                      <c:pt idx="61">
                        <c:v>1032.7809263157894</c:v>
                      </c:pt>
                      <c:pt idx="62">
                        <c:v>1032.390589473684</c:v>
                      </c:pt>
                      <c:pt idx="63">
                        <c:v>1032.0002526315789</c:v>
                      </c:pt>
                      <c:pt idx="64">
                        <c:v>1031.6099157894737</c:v>
                      </c:pt>
                      <c:pt idx="65">
                        <c:v>1031.2195789473683</c:v>
                      </c:pt>
                      <c:pt idx="66">
                        <c:v>1030.7806473684209</c:v>
                      </c:pt>
                      <c:pt idx="67">
                        <c:v>1030.3417157894735</c:v>
                      </c:pt>
                      <c:pt idx="68">
                        <c:v>1029.9027842105263</c:v>
                      </c:pt>
                      <c:pt idx="69">
                        <c:v>1029.4638526315789</c:v>
                      </c:pt>
                      <c:pt idx="70">
                        <c:v>1029.0249210526315</c:v>
                      </c:pt>
                      <c:pt idx="71">
                        <c:v>1028.5859894736843</c:v>
                      </c:pt>
                      <c:pt idx="72">
                        <c:v>1028.1470578947369</c:v>
                      </c:pt>
                      <c:pt idx="73">
                        <c:v>1027.7081263157895</c:v>
                      </c:pt>
                      <c:pt idx="74">
                        <c:v>1027.2691947368421</c:v>
                      </c:pt>
                      <c:pt idx="75">
                        <c:v>1026.8302631578947</c:v>
                      </c:pt>
                      <c:pt idx="76">
                        <c:v>1026.3434894736843</c:v>
                      </c:pt>
                      <c:pt idx="77">
                        <c:v>1025.8567157894738</c:v>
                      </c:pt>
                      <c:pt idx="78">
                        <c:v>1025.3699421052634</c:v>
                      </c:pt>
                      <c:pt idx="79">
                        <c:v>1024.8831684210527</c:v>
                      </c:pt>
                      <c:pt idx="80">
                        <c:v>1024.3963947368422</c:v>
                      </c:pt>
                      <c:pt idx="81">
                        <c:v>1023.9096210526316</c:v>
                      </c:pt>
                      <c:pt idx="82">
                        <c:v>1023.4228473684211</c:v>
                      </c:pt>
                      <c:pt idx="83">
                        <c:v>1022.9360736842106</c:v>
                      </c:pt>
                      <c:pt idx="84">
                        <c:v>1022.4493</c:v>
                      </c:pt>
                      <c:pt idx="85">
                        <c:v>1021.9625263157894</c:v>
                      </c:pt>
                      <c:pt idx="86">
                        <c:v>1021.4293052631579</c:v>
                      </c:pt>
                      <c:pt idx="87">
                        <c:v>1020.8960842105263</c:v>
                      </c:pt>
                      <c:pt idx="88">
                        <c:v>1020.3628631578947</c:v>
                      </c:pt>
                      <c:pt idx="89">
                        <c:v>1019.8296421052631</c:v>
                      </c:pt>
                      <c:pt idx="90">
                        <c:v>1019.2964210526316</c:v>
                      </c:pt>
                      <c:pt idx="91">
                        <c:v>1018.7632</c:v>
                      </c:pt>
                      <c:pt idx="92">
                        <c:v>1018.2299789473684</c:v>
                      </c:pt>
                      <c:pt idx="93">
                        <c:v>1017.6967578947368</c:v>
                      </c:pt>
                      <c:pt idx="94">
                        <c:v>1017.1635368421053</c:v>
                      </c:pt>
                      <c:pt idx="95">
                        <c:v>1016.6303157894737</c:v>
                      </c:pt>
                      <c:pt idx="96">
                        <c:v>1016.0515894736842</c:v>
                      </c:pt>
                      <c:pt idx="97">
                        <c:v>1015.4728631578947</c:v>
                      </c:pt>
                      <c:pt idx="98">
                        <c:v>1014.8941368421052</c:v>
                      </c:pt>
                      <c:pt idx="99">
                        <c:v>1014.3154105263158</c:v>
                      </c:pt>
                      <c:pt idx="100">
                        <c:v>1013.7366842105263</c:v>
                      </c:pt>
                      <c:pt idx="101">
                        <c:v>1013.1579578947369</c:v>
                      </c:pt>
                      <c:pt idx="102">
                        <c:v>1012.5792315789473</c:v>
                      </c:pt>
                      <c:pt idx="103">
                        <c:v>1012.0005052631579</c:v>
                      </c:pt>
                      <c:pt idx="104">
                        <c:v>1011.4217789473684</c:v>
                      </c:pt>
                      <c:pt idx="105">
                        <c:v>1010.843052631579</c:v>
                      </c:pt>
                      <c:pt idx="106">
                        <c:v>1010.2200331578948</c:v>
                      </c:pt>
                      <c:pt idx="107">
                        <c:v>1009.5970136842105</c:v>
                      </c:pt>
                      <c:pt idx="108">
                        <c:v>1008.9739942105263</c:v>
                      </c:pt>
                      <c:pt idx="109">
                        <c:v>1008.3509747368421</c:v>
                      </c:pt>
                      <c:pt idx="110">
                        <c:v>1007.7279552631579</c:v>
                      </c:pt>
                      <c:pt idx="111">
                        <c:v>1007.1049357894738</c:v>
                      </c:pt>
                      <c:pt idx="112">
                        <c:v>1006.4819163157895</c:v>
                      </c:pt>
                      <c:pt idx="113">
                        <c:v>1005.8588968421053</c:v>
                      </c:pt>
                      <c:pt idx="114">
                        <c:v>1005.2358773684211</c:v>
                      </c:pt>
                      <c:pt idx="115">
                        <c:v>1004.6128578947369</c:v>
                      </c:pt>
                      <c:pt idx="116">
                        <c:v>1003.9467847368421</c:v>
                      </c:pt>
                      <c:pt idx="117">
                        <c:v>1003.2807115789475</c:v>
                      </c:pt>
                      <c:pt idx="118">
                        <c:v>1002.6146384210526</c:v>
                      </c:pt>
                      <c:pt idx="119">
                        <c:v>1001.9485652631579</c:v>
                      </c:pt>
                      <c:pt idx="120">
                        <c:v>1001.2824921052633</c:v>
                      </c:pt>
                      <c:pt idx="121">
                        <c:v>1000.6164189473684</c:v>
                      </c:pt>
                      <c:pt idx="122">
                        <c:v>999.95034578947366</c:v>
                      </c:pt>
                      <c:pt idx="123">
                        <c:v>999.28427263157892</c:v>
                      </c:pt>
                      <c:pt idx="124">
                        <c:v>998.61819947368417</c:v>
                      </c:pt>
                      <c:pt idx="125">
                        <c:v>997.95212631578943</c:v>
                      </c:pt>
                      <c:pt idx="126">
                        <c:v>997.24416368421055</c:v>
                      </c:pt>
                      <c:pt idx="127">
                        <c:v>996.53620105263155</c:v>
                      </c:pt>
                      <c:pt idx="128">
                        <c:v>995.82823842105256</c:v>
                      </c:pt>
                      <c:pt idx="129">
                        <c:v>995.12027578947368</c:v>
                      </c:pt>
                      <c:pt idx="130">
                        <c:v>994.4123131578948</c:v>
                      </c:pt>
                      <c:pt idx="131">
                        <c:v>993.70435052631581</c:v>
                      </c:pt>
                      <c:pt idx="132">
                        <c:v>992.99638789473681</c:v>
                      </c:pt>
                      <c:pt idx="133">
                        <c:v>992.28842526315793</c:v>
                      </c:pt>
                      <c:pt idx="134">
                        <c:v>991.58046263157894</c:v>
                      </c:pt>
                      <c:pt idx="135">
                        <c:v>990.87250000000006</c:v>
                      </c:pt>
                      <c:pt idx="136">
                        <c:v>990.12391631578953</c:v>
                      </c:pt>
                      <c:pt idx="137">
                        <c:v>989.37533263157889</c:v>
                      </c:pt>
                      <c:pt idx="138">
                        <c:v>988.62674894736847</c:v>
                      </c:pt>
                      <c:pt idx="139">
                        <c:v>987.87816526315783</c:v>
                      </c:pt>
                      <c:pt idx="140">
                        <c:v>987.12958157894741</c:v>
                      </c:pt>
                      <c:pt idx="141">
                        <c:v>986.38099789473688</c:v>
                      </c:pt>
                      <c:pt idx="142">
                        <c:v>985.63241421052624</c:v>
                      </c:pt>
                      <c:pt idx="143">
                        <c:v>984.88383052631582</c:v>
                      </c:pt>
                      <c:pt idx="144">
                        <c:v>984.13524684210518</c:v>
                      </c:pt>
                      <c:pt idx="145">
                        <c:v>983.38666315789465</c:v>
                      </c:pt>
                      <c:pt idx="146">
                        <c:v>982.59874789473679</c:v>
                      </c:pt>
                      <c:pt idx="147">
                        <c:v>981.81083263157893</c:v>
                      </c:pt>
                      <c:pt idx="148">
                        <c:v>981.02291736842108</c:v>
                      </c:pt>
                      <c:pt idx="149">
                        <c:v>980.23500210526322</c:v>
                      </c:pt>
                      <c:pt idx="150">
                        <c:v>979.44708684210525</c:v>
                      </c:pt>
                      <c:pt idx="151">
                        <c:v>978.65917157894728</c:v>
                      </c:pt>
                      <c:pt idx="152">
                        <c:v>977.87125631578942</c:v>
                      </c:pt>
                      <c:pt idx="153">
                        <c:v>977.08334105263157</c:v>
                      </c:pt>
                      <c:pt idx="154">
                        <c:v>976.2954257894736</c:v>
                      </c:pt>
                      <c:pt idx="155">
                        <c:v>975.50751052631574</c:v>
                      </c:pt>
                      <c:pt idx="156">
                        <c:v>974.681572631579</c:v>
                      </c:pt>
                      <c:pt idx="157">
                        <c:v>973.85563473684215</c:v>
                      </c:pt>
                      <c:pt idx="158">
                        <c:v>973.02969684210518</c:v>
                      </c:pt>
                      <c:pt idx="159">
                        <c:v>972.20375894736844</c:v>
                      </c:pt>
                      <c:pt idx="160">
                        <c:v>971.37782105263159</c:v>
                      </c:pt>
                      <c:pt idx="161">
                        <c:v>970.55188315789474</c:v>
                      </c:pt>
                      <c:pt idx="162">
                        <c:v>969.725945263158</c:v>
                      </c:pt>
                      <c:pt idx="163">
                        <c:v>968.90000736842103</c:v>
                      </c:pt>
                      <c:pt idx="164">
                        <c:v>968.07406947368418</c:v>
                      </c:pt>
                      <c:pt idx="165">
                        <c:v>967.24813157894744</c:v>
                      </c:pt>
                      <c:pt idx="166">
                        <c:v>958.62199999999996</c:v>
                      </c:pt>
                      <c:pt idx="167">
                        <c:v>949.64279999999997</c:v>
                      </c:pt>
                      <c:pt idx="168">
                        <c:v>940.32450000000006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184C-414D-84AC-804EC916F92B}"/>
                  </c:ext>
                </c:extLst>
              </c15:ser>
            </c15:filteredScatterSeries>
            <c15:filteredScatterSeries>
              <c15:ser>
                <c:idx val="24"/>
                <c:order val="2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Glikol!$AE$17</c15:sqref>
                        </c15:formulaRef>
                      </c:ext>
                    </c:extLst>
                    <c:strCache>
                      <c:ptCount val="1"/>
                      <c:pt idx="0">
                        <c:v>23,5 %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Glikol!$AE$18:$AE$186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35">
                        <c:v>1042.2370000000001</c:v>
                      </c:pt>
                      <c:pt idx="36">
                        <c:v>1041.9431</c:v>
                      </c:pt>
                      <c:pt idx="37">
                        <c:v>1041.6492000000001</c:v>
                      </c:pt>
                      <c:pt idx="38">
                        <c:v>1041.3553000000002</c:v>
                      </c:pt>
                      <c:pt idx="39">
                        <c:v>1041.0614</c:v>
                      </c:pt>
                      <c:pt idx="40">
                        <c:v>1040.7674999999999</c:v>
                      </c:pt>
                      <c:pt idx="41">
                        <c:v>1040.4736</c:v>
                      </c:pt>
                      <c:pt idx="42">
                        <c:v>1040.1797000000001</c:v>
                      </c:pt>
                      <c:pt idx="43">
                        <c:v>1039.8858</c:v>
                      </c:pt>
                      <c:pt idx="44">
                        <c:v>1039.5918999999999</c:v>
                      </c:pt>
                      <c:pt idx="45">
                        <c:v>1039.298</c:v>
                      </c:pt>
                      <c:pt idx="46">
                        <c:v>1038.9537</c:v>
                      </c:pt>
                      <c:pt idx="47">
                        <c:v>1038.6094000000001</c:v>
                      </c:pt>
                      <c:pt idx="48">
                        <c:v>1038.2651000000001</c:v>
                      </c:pt>
                      <c:pt idx="49">
                        <c:v>1037.9208000000001</c:v>
                      </c:pt>
                      <c:pt idx="50">
                        <c:v>1037.5765000000001</c:v>
                      </c:pt>
                      <c:pt idx="51">
                        <c:v>1037.2321999999999</c:v>
                      </c:pt>
                      <c:pt idx="52">
                        <c:v>1036.8878999999999</c:v>
                      </c:pt>
                      <c:pt idx="53">
                        <c:v>1036.5436</c:v>
                      </c:pt>
                      <c:pt idx="54">
                        <c:v>1036.1993</c:v>
                      </c:pt>
                      <c:pt idx="55">
                        <c:v>1035.855</c:v>
                      </c:pt>
                      <c:pt idx="56">
                        <c:v>1035.4612</c:v>
                      </c:pt>
                      <c:pt idx="57">
                        <c:v>1035.0673999999999</c:v>
                      </c:pt>
                      <c:pt idx="58">
                        <c:v>1034.6736000000001</c:v>
                      </c:pt>
                      <c:pt idx="59">
                        <c:v>1034.2798</c:v>
                      </c:pt>
                      <c:pt idx="60">
                        <c:v>1033.886</c:v>
                      </c:pt>
                      <c:pt idx="61">
                        <c:v>1033.4921999999999</c:v>
                      </c:pt>
                      <c:pt idx="62">
                        <c:v>1033.0983999999999</c:v>
                      </c:pt>
                      <c:pt idx="63">
                        <c:v>1032.7046</c:v>
                      </c:pt>
                      <c:pt idx="64">
                        <c:v>1032.3108</c:v>
                      </c:pt>
                      <c:pt idx="65">
                        <c:v>1031.9169999999999</c:v>
                      </c:pt>
                      <c:pt idx="66">
                        <c:v>1031.4749999999999</c:v>
                      </c:pt>
                      <c:pt idx="67">
                        <c:v>1031.0329999999999</c:v>
                      </c:pt>
                      <c:pt idx="68">
                        <c:v>1030.5909999999999</c:v>
                      </c:pt>
                      <c:pt idx="69">
                        <c:v>1030.1489999999999</c:v>
                      </c:pt>
                      <c:pt idx="70">
                        <c:v>1029.7069999999999</c:v>
                      </c:pt>
                      <c:pt idx="71">
                        <c:v>1029.2650000000001</c:v>
                      </c:pt>
                      <c:pt idx="72">
                        <c:v>1028.8230000000001</c:v>
                      </c:pt>
                      <c:pt idx="73">
                        <c:v>1028.3810000000001</c:v>
                      </c:pt>
                      <c:pt idx="74">
                        <c:v>1027.9390000000001</c:v>
                      </c:pt>
                      <c:pt idx="75">
                        <c:v>1027.4970000000001</c:v>
                      </c:pt>
                      <c:pt idx="76">
                        <c:v>1027.0075000000002</c:v>
                      </c:pt>
                      <c:pt idx="77">
                        <c:v>1026.518</c:v>
                      </c:pt>
                      <c:pt idx="78">
                        <c:v>1026.0285000000001</c:v>
                      </c:pt>
                      <c:pt idx="79">
                        <c:v>1025.539</c:v>
                      </c:pt>
                      <c:pt idx="80">
                        <c:v>1025.0495000000001</c:v>
                      </c:pt>
                      <c:pt idx="81">
                        <c:v>1024.56</c:v>
                      </c:pt>
                      <c:pt idx="82">
                        <c:v>1024.0705</c:v>
                      </c:pt>
                      <c:pt idx="83">
                        <c:v>1023.581</c:v>
                      </c:pt>
                      <c:pt idx="84">
                        <c:v>1023.0915</c:v>
                      </c:pt>
                      <c:pt idx="85">
                        <c:v>1022.602</c:v>
                      </c:pt>
                      <c:pt idx="86">
                        <c:v>1022.0663999999999</c:v>
                      </c:pt>
                      <c:pt idx="87">
                        <c:v>1021.5308</c:v>
                      </c:pt>
                      <c:pt idx="88">
                        <c:v>1020.9952</c:v>
                      </c:pt>
                      <c:pt idx="89">
                        <c:v>1020.4596</c:v>
                      </c:pt>
                      <c:pt idx="90">
                        <c:v>1019.924</c:v>
                      </c:pt>
                      <c:pt idx="91">
                        <c:v>1019.3883999999999</c:v>
                      </c:pt>
                      <c:pt idx="92">
                        <c:v>1018.8528</c:v>
                      </c:pt>
                      <c:pt idx="93">
                        <c:v>1018.3172</c:v>
                      </c:pt>
                      <c:pt idx="94">
                        <c:v>1017.7816</c:v>
                      </c:pt>
                      <c:pt idx="95">
                        <c:v>1017.246</c:v>
                      </c:pt>
                      <c:pt idx="96">
                        <c:v>1016.6652</c:v>
                      </c:pt>
                      <c:pt idx="97">
                        <c:v>1016.0844</c:v>
                      </c:pt>
                      <c:pt idx="98">
                        <c:v>1015.5036</c:v>
                      </c:pt>
                      <c:pt idx="99">
                        <c:v>1014.9227999999999</c:v>
                      </c:pt>
                      <c:pt idx="100">
                        <c:v>1014.342</c:v>
                      </c:pt>
                      <c:pt idx="101">
                        <c:v>1013.7612</c:v>
                      </c:pt>
                      <c:pt idx="102">
                        <c:v>1013.1804</c:v>
                      </c:pt>
                      <c:pt idx="103">
                        <c:v>1012.5996</c:v>
                      </c:pt>
                      <c:pt idx="104">
                        <c:v>1012.0187999999999</c:v>
                      </c:pt>
                      <c:pt idx="105">
                        <c:v>1011.438</c:v>
                      </c:pt>
                      <c:pt idx="106">
                        <c:v>1010.8132000000001</c:v>
                      </c:pt>
                      <c:pt idx="107">
                        <c:v>1010.1884</c:v>
                      </c:pt>
                      <c:pt idx="108">
                        <c:v>1009.5636</c:v>
                      </c:pt>
                      <c:pt idx="109">
                        <c:v>1008.9388</c:v>
                      </c:pt>
                      <c:pt idx="110">
                        <c:v>1008.3140000000001</c:v>
                      </c:pt>
                      <c:pt idx="111">
                        <c:v>1007.6892</c:v>
                      </c:pt>
                      <c:pt idx="112">
                        <c:v>1007.0644</c:v>
                      </c:pt>
                      <c:pt idx="113">
                        <c:v>1006.4396</c:v>
                      </c:pt>
                      <c:pt idx="114">
                        <c:v>1005.8148000000001</c:v>
                      </c:pt>
                      <c:pt idx="115">
                        <c:v>1005.19</c:v>
                      </c:pt>
                      <c:pt idx="116">
                        <c:v>1004.52242</c:v>
                      </c:pt>
                      <c:pt idx="117">
                        <c:v>1003.8548400000001</c:v>
                      </c:pt>
                      <c:pt idx="118">
                        <c:v>1003.18726</c:v>
                      </c:pt>
                      <c:pt idx="119">
                        <c:v>1002.51968</c:v>
                      </c:pt>
                      <c:pt idx="120">
                        <c:v>1001.8521000000001</c:v>
                      </c:pt>
                      <c:pt idx="121">
                        <c:v>1001.18452</c:v>
                      </c:pt>
                      <c:pt idx="122">
                        <c:v>1000.51694</c:v>
                      </c:pt>
                      <c:pt idx="123">
                        <c:v>999.84935999999993</c:v>
                      </c:pt>
                      <c:pt idx="124">
                        <c:v>999.18178</c:v>
                      </c:pt>
                      <c:pt idx="125">
                        <c:v>998.51419999999996</c:v>
                      </c:pt>
                      <c:pt idx="126">
                        <c:v>997.80498</c:v>
                      </c:pt>
                      <c:pt idx="127">
                        <c:v>997.09575999999993</c:v>
                      </c:pt>
                      <c:pt idx="128">
                        <c:v>996.38653999999997</c:v>
                      </c:pt>
                      <c:pt idx="129">
                        <c:v>995.67732000000001</c:v>
                      </c:pt>
                      <c:pt idx="130">
                        <c:v>994.96810000000005</c:v>
                      </c:pt>
                      <c:pt idx="131">
                        <c:v>994.25887999999998</c:v>
                      </c:pt>
                      <c:pt idx="132">
                        <c:v>993.54966000000002</c:v>
                      </c:pt>
                      <c:pt idx="133">
                        <c:v>992.84044000000006</c:v>
                      </c:pt>
                      <c:pt idx="134">
                        <c:v>992.13121999999998</c:v>
                      </c:pt>
                      <c:pt idx="135">
                        <c:v>991.42200000000003</c:v>
                      </c:pt>
                      <c:pt idx="136">
                        <c:v>990.67239000000006</c:v>
                      </c:pt>
                      <c:pt idx="137">
                        <c:v>989.92277999999999</c:v>
                      </c:pt>
                      <c:pt idx="138">
                        <c:v>989.17317000000003</c:v>
                      </c:pt>
                      <c:pt idx="139">
                        <c:v>988.42355999999995</c:v>
                      </c:pt>
                      <c:pt idx="140">
                        <c:v>987.67394999999999</c:v>
                      </c:pt>
                      <c:pt idx="141">
                        <c:v>986.92434000000003</c:v>
                      </c:pt>
                      <c:pt idx="142">
                        <c:v>986.17472999999995</c:v>
                      </c:pt>
                      <c:pt idx="143">
                        <c:v>985.42511999999999</c:v>
                      </c:pt>
                      <c:pt idx="144">
                        <c:v>984.67550999999992</c:v>
                      </c:pt>
                      <c:pt idx="145">
                        <c:v>983.92589999999996</c:v>
                      </c:pt>
                      <c:pt idx="146">
                        <c:v>983.13716999999997</c:v>
                      </c:pt>
                      <c:pt idx="147">
                        <c:v>982.34843999999998</c:v>
                      </c:pt>
                      <c:pt idx="148">
                        <c:v>981.55971</c:v>
                      </c:pt>
                      <c:pt idx="149">
                        <c:v>980.77098000000001</c:v>
                      </c:pt>
                      <c:pt idx="150">
                        <c:v>979.98225000000002</c:v>
                      </c:pt>
                      <c:pt idx="151">
                        <c:v>979.19351999999992</c:v>
                      </c:pt>
                      <c:pt idx="152">
                        <c:v>978.40478999999993</c:v>
                      </c:pt>
                      <c:pt idx="153">
                        <c:v>977.61605999999995</c:v>
                      </c:pt>
                      <c:pt idx="154">
                        <c:v>976.82732999999996</c:v>
                      </c:pt>
                      <c:pt idx="155">
                        <c:v>976.03859999999997</c:v>
                      </c:pt>
                      <c:pt idx="156">
                        <c:v>975.21204</c:v>
                      </c:pt>
                      <c:pt idx="157">
                        <c:v>974.38548000000003</c:v>
                      </c:pt>
                      <c:pt idx="158">
                        <c:v>973.55891999999994</c:v>
                      </c:pt>
                      <c:pt idx="159">
                        <c:v>972.73235999999997</c:v>
                      </c:pt>
                      <c:pt idx="160">
                        <c:v>971.9058</c:v>
                      </c:pt>
                      <c:pt idx="161">
                        <c:v>971.07924000000003</c:v>
                      </c:pt>
                      <c:pt idx="162">
                        <c:v>970.25268000000005</c:v>
                      </c:pt>
                      <c:pt idx="163">
                        <c:v>969.42611999999997</c:v>
                      </c:pt>
                      <c:pt idx="164">
                        <c:v>968.59956</c:v>
                      </c:pt>
                      <c:pt idx="165">
                        <c:v>967.77300000000002</c:v>
                      </c:pt>
                      <c:pt idx="166">
                        <c:v>959.14239999999995</c:v>
                      </c:pt>
                      <c:pt idx="167">
                        <c:v>950.16030000000001</c:v>
                      </c:pt>
                      <c:pt idx="168">
                        <c:v>940.84050000000002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184C-414D-84AC-804EC916F92B}"/>
                  </c:ext>
                </c:extLst>
              </c15:ser>
            </c15:filteredScatterSeries>
            <c15:filteredScatterSeries>
              <c15:ser>
                <c:idx val="25"/>
                <c:order val="2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Glikol!$AF$17</c15:sqref>
                        </c15:formulaRef>
                      </c:ext>
                    </c:extLst>
                    <c:strCache>
                      <c:ptCount val="1"/>
                      <c:pt idx="0">
                        <c:v>24 %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2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Glikol!$AF$18:$AF$186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35">
                        <c:v>1043.0201428571429</c:v>
                      </c:pt>
                      <c:pt idx="36">
                        <c:v>1042.7222785714284</c:v>
                      </c:pt>
                      <c:pt idx="37">
                        <c:v>1042.4244142857144</c:v>
                      </c:pt>
                      <c:pt idx="38">
                        <c:v>1042.1265500000002</c:v>
                      </c:pt>
                      <c:pt idx="39">
                        <c:v>1041.8286857142857</c:v>
                      </c:pt>
                      <c:pt idx="40">
                        <c:v>1041.5308214285715</c:v>
                      </c:pt>
                      <c:pt idx="41">
                        <c:v>1041.2329571428572</c:v>
                      </c:pt>
                      <c:pt idx="42">
                        <c:v>1040.935092857143</c:v>
                      </c:pt>
                      <c:pt idx="43">
                        <c:v>1040.6372285714285</c:v>
                      </c:pt>
                      <c:pt idx="44">
                        <c:v>1040.3393642857143</c:v>
                      </c:pt>
                      <c:pt idx="45">
                        <c:v>1040.0415</c:v>
                      </c:pt>
                      <c:pt idx="46">
                        <c:v>1039.6936357142858</c:v>
                      </c:pt>
                      <c:pt idx="47">
                        <c:v>1039.3457714285714</c:v>
                      </c:pt>
                      <c:pt idx="48">
                        <c:v>1038.9979071428572</c:v>
                      </c:pt>
                      <c:pt idx="49">
                        <c:v>1038.650042857143</c:v>
                      </c:pt>
                      <c:pt idx="50">
                        <c:v>1038.3021785714286</c:v>
                      </c:pt>
                      <c:pt idx="51">
                        <c:v>1037.9543142857142</c:v>
                      </c:pt>
                      <c:pt idx="52">
                        <c:v>1037.60645</c:v>
                      </c:pt>
                      <c:pt idx="53">
                        <c:v>1037.2585857142858</c:v>
                      </c:pt>
                      <c:pt idx="54">
                        <c:v>1036.9107214285714</c:v>
                      </c:pt>
                      <c:pt idx="55">
                        <c:v>1036.5628571428572</c:v>
                      </c:pt>
                      <c:pt idx="56">
                        <c:v>1036.1658785714285</c:v>
                      </c:pt>
                      <c:pt idx="57">
                        <c:v>1035.7689</c:v>
                      </c:pt>
                      <c:pt idx="58">
                        <c:v>1035.3719214285716</c:v>
                      </c:pt>
                      <c:pt idx="59">
                        <c:v>1034.9749428571429</c:v>
                      </c:pt>
                      <c:pt idx="60">
                        <c:v>1034.5779642857142</c:v>
                      </c:pt>
                      <c:pt idx="61">
                        <c:v>1034.1809857142857</c:v>
                      </c:pt>
                      <c:pt idx="62">
                        <c:v>1033.784007142857</c:v>
                      </c:pt>
                      <c:pt idx="63">
                        <c:v>1033.3870285714286</c:v>
                      </c:pt>
                      <c:pt idx="64">
                        <c:v>1032.9900499999999</c:v>
                      </c:pt>
                      <c:pt idx="65">
                        <c:v>1032.5930714285714</c:v>
                      </c:pt>
                      <c:pt idx="66">
                        <c:v>1032.1482357142856</c:v>
                      </c:pt>
                      <c:pt idx="67">
                        <c:v>1031.7033999999999</c:v>
                      </c:pt>
                      <c:pt idx="68">
                        <c:v>1031.2585642857141</c:v>
                      </c:pt>
                      <c:pt idx="69">
                        <c:v>1030.8137285714286</c:v>
                      </c:pt>
                      <c:pt idx="70">
                        <c:v>1030.3688928571428</c:v>
                      </c:pt>
                      <c:pt idx="71">
                        <c:v>1029.9240571428572</c:v>
                      </c:pt>
                      <c:pt idx="72">
                        <c:v>1029.4792214285715</c:v>
                      </c:pt>
                      <c:pt idx="73">
                        <c:v>1029.0343857142857</c:v>
                      </c:pt>
                      <c:pt idx="74">
                        <c:v>1028.5895500000001</c:v>
                      </c:pt>
                      <c:pt idx="75">
                        <c:v>1028.1447142857144</c:v>
                      </c:pt>
                      <c:pt idx="76">
                        <c:v>1027.6527357142859</c:v>
                      </c:pt>
                      <c:pt idx="77">
                        <c:v>1027.1607571428572</c:v>
                      </c:pt>
                      <c:pt idx="78">
                        <c:v>1026.6687785714287</c:v>
                      </c:pt>
                      <c:pt idx="79">
                        <c:v>1026.1768</c:v>
                      </c:pt>
                      <c:pt idx="80">
                        <c:v>1025.6848214285715</c:v>
                      </c:pt>
                      <c:pt idx="81">
                        <c:v>1025.1928428571428</c:v>
                      </c:pt>
                      <c:pt idx="82">
                        <c:v>1024.7008642857143</c:v>
                      </c:pt>
                      <c:pt idx="83">
                        <c:v>1024.2088857142858</c:v>
                      </c:pt>
                      <c:pt idx="84">
                        <c:v>1023.7169071428572</c:v>
                      </c:pt>
                      <c:pt idx="85">
                        <c:v>1023.2249285714286</c:v>
                      </c:pt>
                      <c:pt idx="86">
                        <c:v>1022.68715</c:v>
                      </c:pt>
                      <c:pt idx="87">
                        <c:v>1022.1493714285714</c:v>
                      </c:pt>
                      <c:pt idx="88">
                        <c:v>1021.6115928571428</c:v>
                      </c:pt>
                      <c:pt idx="89">
                        <c:v>1021.0738142857143</c:v>
                      </c:pt>
                      <c:pt idx="90">
                        <c:v>1020.5360357142857</c:v>
                      </c:pt>
                      <c:pt idx="91">
                        <c:v>1019.998257142857</c:v>
                      </c:pt>
                      <c:pt idx="92">
                        <c:v>1019.4604785714286</c:v>
                      </c:pt>
                      <c:pt idx="93">
                        <c:v>1018.9227</c:v>
                      </c:pt>
                      <c:pt idx="94">
                        <c:v>1018.3849214285715</c:v>
                      </c:pt>
                      <c:pt idx="95">
                        <c:v>1017.8471428571429</c:v>
                      </c:pt>
                      <c:pt idx="96">
                        <c:v>1017.2644642857143</c:v>
                      </c:pt>
                      <c:pt idx="97">
                        <c:v>1016.6817857142856</c:v>
                      </c:pt>
                      <c:pt idx="98">
                        <c:v>1016.0991071428572</c:v>
                      </c:pt>
                      <c:pt idx="99">
                        <c:v>1015.5164285714285</c:v>
                      </c:pt>
                      <c:pt idx="100">
                        <c:v>1014.93375</c:v>
                      </c:pt>
                      <c:pt idx="101">
                        <c:v>1014.3510714285715</c:v>
                      </c:pt>
                      <c:pt idx="102">
                        <c:v>1013.7683928571428</c:v>
                      </c:pt>
                      <c:pt idx="103">
                        <c:v>1013.1857142857143</c:v>
                      </c:pt>
                      <c:pt idx="104">
                        <c:v>1012.6030357142856</c:v>
                      </c:pt>
                      <c:pt idx="105">
                        <c:v>1012.0203571428572</c:v>
                      </c:pt>
                      <c:pt idx="106">
                        <c:v>1011.3939642857143</c:v>
                      </c:pt>
                      <c:pt idx="107">
                        <c:v>1010.7675714285714</c:v>
                      </c:pt>
                      <c:pt idx="108">
                        <c:v>1010.1411785714286</c:v>
                      </c:pt>
                      <c:pt idx="109">
                        <c:v>1009.5147857142857</c:v>
                      </c:pt>
                      <c:pt idx="110">
                        <c:v>1008.8883928571429</c:v>
                      </c:pt>
                      <c:pt idx="111">
                        <c:v>1008.2620000000001</c:v>
                      </c:pt>
                      <c:pt idx="112">
                        <c:v>1007.6356071428571</c:v>
                      </c:pt>
                      <c:pt idx="113">
                        <c:v>1007.0092142857143</c:v>
                      </c:pt>
                      <c:pt idx="114">
                        <c:v>1006.3828214285716</c:v>
                      </c:pt>
                      <c:pt idx="115">
                        <c:v>1005.7564285714286</c:v>
                      </c:pt>
                      <c:pt idx="116">
                        <c:v>1005.0875114285715</c:v>
                      </c:pt>
                      <c:pt idx="117">
                        <c:v>1004.4185942857143</c:v>
                      </c:pt>
                      <c:pt idx="118">
                        <c:v>1003.7496771428572</c:v>
                      </c:pt>
                      <c:pt idx="119">
                        <c:v>1003.0807599999999</c:v>
                      </c:pt>
                      <c:pt idx="120">
                        <c:v>1002.4118428571429</c:v>
                      </c:pt>
                      <c:pt idx="121">
                        <c:v>1001.7429257142858</c:v>
                      </c:pt>
                      <c:pt idx="122">
                        <c:v>1001.0740085714285</c:v>
                      </c:pt>
                      <c:pt idx="123">
                        <c:v>1000.4050914285714</c:v>
                      </c:pt>
                      <c:pt idx="124">
                        <c:v>999.73617428571424</c:v>
                      </c:pt>
                      <c:pt idx="125">
                        <c:v>999.0672571428571</c:v>
                      </c:pt>
                      <c:pt idx="126">
                        <c:v>998.35694428571423</c:v>
                      </c:pt>
                      <c:pt idx="127">
                        <c:v>997.64663142857137</c:v>
                      </c:pt>
                      <c:pt idx="128">
                        <c:v>996.9363185714285</c:v>
                      </c:pt>
                      <c:pt idx="129">
                        <c:v>996.22600571428575</c:v>
                      </c:pt>
                      <c:pt idx="130">
                        <c:v>995.51569285714288</c:v>
                      </c:pt>
                      <c:pt idx="131">
                        <c:v>994.80538000000001</c:v>
                      </c:pt>
                      <c:pt idx="132">
                        <c:v>994.09506714285715</c:v>
                      </c:pt>
                      <c:pt idx="133">
                        <c:v>993.38475428571428</c:v>
                      </c:pt>
                      <c:pt idx="134">
                        <c:v>992.67444142857141</c:v>
                      </c:pt>
                      <c:pt idx="135">
                        <c:v>991.96412857142855</c:v>
                      </c:pt>
                      <c:pt idx="136">
                        <c:v>991.21365071428579</c:v>
                      </c:pt>
                      <c:pt idx="137">
                        <c:v>990.46317285714281</c:v>
                      </c:pt>
                      <c:pt idx="138">
                        <c:v>989.71269500000005</c:v>
                      </c:pt>
                      <c:pt idx="139">
                        <c:v>988.96221714285707</c:v>
                      </c:pt>
                      <c:pt idx="140">
                        <c:v>988.21173928571432</c:v>
                      </c:pt>
                      <c:pt idx="141">
                        <c:v>987.46126142857145</c:v>
                      </c:pt>
                      <c:pt idx="142">
                        <c:v>986.71078357142858</c:v>
                      </c:pt>
                      <c:pt idx="143">
                        <c:v>985.96030571428571</c:v>
                      </c:pt>
                      <c:pt idx="144">
                        <c:v>985.20982785714273</c:v>
                      </c:pt>
                      <c:pt idx="145">
                        <c:v>984.45934999999997</c:v>
                      </c:pt>
                      <c:pt idx="146">
                        <c:v>983.6699592857143</c:v>
                      </c:pt>
                      <c:pt idx="147">
                        <c:v>982.88056857142851</c:v>
                      </c:pt>
                      <c:pt idx="148">
                        <c:v>982.09117785714284</c:v>
                      </c:pt>
                      <c:pt idx="149">
                        <c:v>981.30178714285717</c:v>
                      </c:pt>
                      <c:pt idx="150">
                        <c:v>980.51239642857149</c:v>
                      </c:pt>
                      <c:pt idx="151">
                        <c:v>979.72300571428559</c:v>
                      </c:pt>
                      <c:pt idx="152">
                        <c:v>978.93361499999992</c:v>
                      </c:pt>
                      <c:pt idx="153">
                        <c:v>978.14422428571424</c:v>
                      </c:pt>
                      <c:pt idx="154">
                        <c:v>977.35483357142857</c:v>
                      </c:pt>
                      <c:pt idx="155">
                        <c:v>976.56544285714278</c:v>
                      </c:pt>
                      <c:pt idx="156">
                        <c:v>975.73841285714286</c:v>
                      </c:pt>
                      <c:pt idx="157">
                        <c:v>974.91138285714283</c:v>
                      </c:pt>
                      <c:pt idx="158">
                        <c:v>974.08435285714279</c:v>
                      </c:pt>
                      <c:pt idx="159">
                        <c:v>973.25732285714287</c:v>
                      </c:pt>
                      <c:pt idx="160">
                        <c:v>972.43029285714283</c:v>
                      </c:pt>
                      <c:pt idx="161">
                        <c:v>971.60326285714291</c:v>
                      </c:pt>
                      <c:pt idx="162">
                        <c:v>970.77623285714287</c:v>
                      </c:pt>
                      <c:pt idx="163">
                        <c:v>969.94920285714284</c:v>
                      </c:pt>
                      <c:pt idx="164">
                        <c:v>969.1221728571428</c:v>
                      </c:pt>
                      <c:pt idx="165">
                        <c:v>968.29514285714288</c:v>
                      </c:pt>
                      <c:pt idx="166">
                        <c:v>959.66157857142855</c:v>
                      </c:pt>
                      <c:pt idx="167">
                        <c:v>950.67809285714281</c:v>
                      </c:pt>
                      <c:pt idx="168">
                        <c:v>941.35833571428577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184C-414D-84AC-804EC916F92B}"/>
                  </c:ext>
                </c:extLst>
              </c15:ser>
            </c15:filteredScatterSeries>
            <c15:filteredScatterSeries>
              <c15:ser>
                <c:idx val="26"/>
                <c:order val="2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Glikol!$AG$17</c15:sqref>
                        </c15:formulaRef>
                      </c:ext>
                    </c:extLst>
                    <c:strCache>
                      <c:ptCount val="1"/>
                      <c:pt idx="0">
                        <c:v>25 %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Glikol!$AG$18:$AG$186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35">
                        <c:v>1044.5864285714285</c:v>
                      </c:pt>
                      <c:pt idx="36">
                        <c:v>1044.2806357142856</c:v>
                      </c:pt>
                      <c:pt idx="37">
                        <c:v>1043.9748428571429</c:v>
                      </c:pt>
                      <c:pt idx="38">
                        <c:v>1043.6690500000002</c:v>
                      </c:pt>
                      <c:pt idx="39">
                        <c:v>1043.3632571428573</c:v>
                      </c:pt>
                      <c:pt idx="40">
                        <c:v>1043.0574642857143</c:v>
                      </c:pt>
                      <c:pt idx="41">
                        <c:v>1042.7516714285714</c:v>
                      </c:pt>
                      <c:pt idx="42">
                        <c:v>1042.4458785714287</c:v>
                      </c:pt>
                      <c:pt idx="43">
                        <c:v>1042.1400857142858</c:v>
                      </c:pt>
                      <c:pt idx="44">
                        <c:v>1041.8342928571428</c:v>
                      </c:pt>
                      <c:pt idx="45">
                        <c:v>1041.5285000000001</c:v>
                      </c:pt>
                      <c:pt idx="46">
                        <c:v>1041.1735071428573</c:v>
                      </c:pt>
                      <c:pt idx="47">
                        <c:v>1040.8185142857144</c:v>
                      </c:pt>
                      <c:pt idx="48">
                        <c:v>1040.4635214285715</c:v>
                      </c:pt>
                      <c:pt idx="49">
                        <c:v>1040.1085285714287</c:v>
                      </c:pt>
                      <c:pt idx="50">
                        <c:v>1039.7535357142858</c:v>
                      </c:pt>
                      <c:pt idx="51">
                        <c:v>1039.3985428571427</c:v>
                      </c:pt>
                      <c:pt idx="52">
                        <c:v>1039.0435500000001</c:v>
                      </c:pt>
                      <c:pt idx="53">
                        <c:v>1038.688557142857</c:v>
                      </c:pt>
                      <c:pt idx="54">
                        <c:v>1038.3335642857144</c:v>
                      </c:pt>
                      <c:pt idx="55">
                        <c:v>1037.9785714285715</c:v>
                      </c:pt>
                      <c:pt idx="56">
                        <c:v>1037.5752357142858</c:v>
                      </c:pt>
                      <c:pt idx="57">
                        <c:v>1037.1718999999998</c:v>
                      </c:pt>
                      <c:pt idx="58">
                        <c:v>1036.7685642857143</c:v>
                      </c:pt>
                      <c:pt idx="59">
                        <c:v>1036.3652285714286</c:v>
                      </c:pt>
                      <c:pt idx="60">
                        <c:v>1035.9618928571429</c:v>
                      </c:pt>
                      <c:pt idx="61">
                        <c:v>1035.5585571428571</c:v>
                      </c:pt>
                      <c:pt idx="62">
                        <c:v>1035.1552214285714</c:v>
                      </c:pt>
                      <c:pt idx="63">
                        <c:v>1034.7518857142857</c:v>
                      </c:pt>
                      <c:pt idx="64">
                        <c:v>1034.3485499999999</c:v>
                      </c:pt>
                      <c:pt idx="65">
                        <c:v>1033.9452142857142</c:v>
                      </c:pt>
                      <c:pt idx="66">
                        <c:v>1033.4947071428571</c:v>
                      </c:pt>
                      <c:pt idx="67">
                        <c:v>1033.0441999999998</c:v>
                      </c:pt>
                      <c:pt idx="68">
                        <c:v>1032.5936928571427</c:v>
                      </c:pt>
                      <c:pt idx="69">
                        <c:v>1032.1431857142857</c:v>
                      </c:pt>
                      <c:pt idx="70">
                        <c:v>1031.6926785714286</c:v>
                      </c:pt>
                      <c:pt idx="71">
                        <c:v>1031.2421714285715</c:v>
                      </c:pt>
                      <c:pt idx="72">
                        <c:v>1030.7916642857144</c:v>
                      </c:pt>
                      <c:pt idx="73">
                        <c:v>1030.3411571428574</c:v>
                      </c:pt>
                      <c:pt idx="74">
                        <c:v>1029.8906500000001</c:v>
                      </c:pt>
                      <c:pt idx="75">
                        <c:v>1029.440142857143</c:v>
                      </c:pt>
                      <c:pt idx="76">
                        <c:v>1028.9432071428573</c:v>
                      </c:pt>
                      <c:pt idx="77">
                        <c:v>1028.4462714285714</c:v>
                      </c:pt>
                      <c:pt idx="78">
                        <c:v>1027.9493357142858</c:v>
                      </c:pt>
                      <c:pt idx="79">
                        <c:v>1027.4523999999999</c:v>
                      </c:pt>
                      <c:pt idx="80">
                        <c:v>1026.9554642857142</c:v>
                      </c:pt>
                      <c:pt idx="81">
                        <c:v>1026.4585285714286</c:v>
                      </c:pt>
                      <c:pt idx="82">
                        <c:v>1025.9615928571429</c:v>
                      </c:pt>
                      <c:pt idx="83">
                        <c:v>1025.464657142857</c:v>
                      </c:pt>
                      <c:pt idx="84">
                        <c:v>1024.9677214285714</c:v>
                      </c:pt>
                      <c:pt idx="85">
                        <c:v>1024.4707857142857</c:v>
                      </c:pt>
                      <c:pt idx="86">
                        <c:v>1023.9286499999999</c:v>
                      </c:pt>
                      <c:pt idx="87">
                        <c:v>1023.3865142857143</c:v>
                      </c:pt>
                      <c:pt idx="88">
                        <c:v>1022.8443785714286</c:v>
                      </c:pt>
                      <c:pt idx="89">
                        <c:v>1022.3022428571429</c:v>
                      </c:pt>
                      <c:pt idx="90">
                        <c:v>1021.7601071428571</c:v>
                      </c:pt>
                      <c:pt idx="91">
                        <c:v>1021.2179714285714</c:v>
                      </c:pt>
                      <c:pt idx="92">
                        <c:v>1020.6758357142858</c:v>
                      </c:pt>
                      <c:pt idx="93">
                        <c:v>1020.1337</c:v>
                      </c:pt>
                      <c:pt idx="94">
                        <c:v>1019.5915642857143</c:v>
                      </c:pt>
                      <c:pt idx="95">
                        <c:v>1019.0494285714285</c:v>
                      </c:pt>
                      <c:pt idx="96">
                        <c:v>1018.4629928571429</c:v>
                      </c:pt>
                      <c:pt idx="97">
                        <c:v>1017.8765571428571</c:v>
                      </c:pt>
                      <c:pt idx="98">
                        <c:v>1017.2901214285714</c:v>
                      </c:pt>
                      <c:pt idx="99">
                        <c:v>1016.7036857142857</c:v>
                      </c:pt>
                      <c:pt idx="100">
                        <c:v>1016.11725</c:v>
                      </c:pt>
                      <c:pt idx="101">
                        <c:v>1015.5308142857143</c:v>
                      </c:pt>
                      <c:pt idx="102">
                        <c:v>1014.9443785714285</c:v>
                      </c:pt>
                      <c:pt idx="103">
                        <c:v>1014.3579428571429</c:v>
                      </c:pt>
                      <c:pt idx="104">
                        <c:v>1013.7715071428571</c:v>
                      </c:pt>
                      <c:pt idx="105">
                        <c:v>1013.1850714285714</c:v>
                      </c:pt>
                      <c:pt idx="106">
                        <c:v>1012.5554928571429</c:v>
                      </c:pt>
                      <c:pt idx="107">
                        <c:v>1011.9259142857143</c:v>
                      </c:pt>
                      <c:pt idx="108">
                        <c:v>1011.2963357142856</c:v>
                      </c:pt>
                      <c:pt idx="109">
                        <c:v>1010.6667571428571</c:v>
                      </c:pt>
                      <c:pt idx="110">
                        <c:v>1010.0371785714286</c:v>
                      </c:pt>
                      <c:pt idx="111">
                        <c:v>1009.4076</c:v>
                      </c:pt>
                      <c:pt idx="112">
                        <c:v>1008.7780214285714</c:v>
                      </c:pt>
                      <c:pt idx="113">
                        <c:v>1008.1484428571429</c:v>
                      </c:pt>
                      <c:pt idx="114">
                        <c:v>1007.5188642857144</c:v>
                      </c:pt>
                      <c:pt idx="115">
                        <c:v>1006.8892857142857</c:v>
                      </c:pt>
                      <c:pt idx="116">
                        <c:v>1006.2176942857143</c:v>
                      </c:pt>
                      <c:pt idx="117">
                        <c:v>1005.546102857143</c:v>
                      </c:pt>
                      <c:pt idx="118">
                        <c:v>1004.8745114285715</c:v>
                      </c:pt>
                      <c:pt idx="119">
                        <c:v>1004.2029199999999</c:v>
                      </c:pt>
                      <c:pt idx="120">
                        <c:v>1003.5313285714286</c:v>
                      </c:pt>
                      <c:pt idx="121">
                        <c:v>1002.8597371428572</c:v>
                      </c:pt>
                      <c:pt idx="122">
                        <c:v>1002.1881457142857</c:v>
                      </c:pt>
                      <c:pt idx="123">
                        <c:v>1001.5165542857143</c:v>
                      </c:pt>
                      <c:pt idx="124">
                        <c:v>1000.8449628571428</c:v>
                      </c:pt>
                      <c:pt idx="125">
                        <c:v>1000.1733714285714</c:v>
                      </c:pt>
                      <c:pt idx="126">
                        <c:v>999.46087285714282</c:v>
                      </c:pt>
                      <c:pt idx="127">
                        <c:v>998.74837428571425</c:v>
                      </c:pt>
                      <c:pt idx="128">
                        <c:v>998.03587571428568</c:v>
                      </c:pt>
                      <c:pt idx="129">
                        <c:v>997.32337714285711</c:v>
                      </c:pt>
                      <c:pt idx="130">
                        <c:v>996.61087857142854</c:v>
                      </c:pt>
                      <c:pt idx="131">
                        <c:v>995.89837999999997</c:v>
                      </c:pt>
                      <c:pt idx="132">
                        <c:v>995.18588142857141</c:v>
                      </c:pt>
                      <c:pt idx="133">
                        <c:v>994.47338285714295</c:v>
                      </c:pt>
                      <c:pt idx="134">
                        <c:v>993.76088428571427</c:v>
                      </c:pt>
                      <c:pt idx="135">
                        <c:v>993.0483857142857</c:v>
                      </c:pt>
                      <c:pt idx="136">
                        <c:v>992.29617214285724</c:v>
                      </c:pt>
                      <c:pt idx="137">
                        <c:v>991.54395857142856</c:v>
                      </c:pt>
                      <c:pt idx="138">
                        <c:v>990.79174499999999</c:v>
                      </c:pt>
                      <c:pt idx="139">
                        <c:v>990.03953142857142</c:v>
                      </c:pt>
                      <c:pt idx="140">
                        <c:v>989.28731785714285</c:v>
                      </c:pt>
                      <c:pt idx="141">
                        <c:v>988.53510428571428</c:v>
                      </c:pt>
                      <c:pt idx="142">
                        <c:v>987.78289071428571</c:v>
                      </c:pt>
                      <c:pt idx="143">
                        <c:v>987.03067714285714</c:v>
                      </c:pt>
                      <c:pt idx="144">
                        <c:v>986.27846357142846</c:v>
                      </c:pt>
                      <c:pt idx="145">
                        <c:v>985.52625</c:v>
                      </c:pt>
                      <c:pt idx="146">
                        <c:v>984.73553785714284</c:v>
                      </c:pt>
                      <c:pt idx="147">
                        <c:v>983.94482571428568</c:v>
                      </c:pt>
                      <c:pt idx="148">
                        <c:v>983.15411357142852</c:v>
                      </c:pt>
                      <c:pt idx="149">
                        <c:v>982.36340142857148</c:v>
                      </c:pt>
                      <c:pt idx="150">
                        <c:v>981.57268928571432</c:v>
                      </c:pt>
                      <c:pt idx="151">
                        <c:v>980.78197714285704</c:v>
                      </c:pt>
                      <c:pt idx="152">
                        <c:v>979.991265</c:v>
                      </c:pt>
                      <c:pt idx="153">
                        <c:v>979.20055285714284</c:v>
                      </c:pt>
                      <c:pt idx="154">
                        <c:v>978.40984071428568</c:v>
                      </c:pt>
                      <c:pt idx="155">
                        <c:v>977.61912857142852</c:v>
                      </c:pt>
                      <c:pt idx="156">
                        <c:v>976.79115857142858</c:v>
                      </c:pt>
                      <c:pt idx="157">
                        <c:v>975.96318857142865</c:v>
                      </c:pt>
                      <c:pt idx="158">
                        <c:v>975.13521857142848</c:v>
                      </c:pt>
                      <c:pt idx="159">
                        <c:v>974.30724857142854</c:v>
                      </c:pt>
                      <c:pt idx="160">
                        <c:v>973.47927857142861</c:v>
                      </c:pt>
                      <c:pt idx="161">
                        <c:v>972.65130857142856</c:v>
                      </c:pt>
                      <c:pt idx="162">
                        <c:v>971.82333857142862</c:v>
                      </c:pt>
                      <c:pt idx="163">
                        <c:v>970.99536857142857</c:v>
                      </c:pt>
                      <c:pt idx="164">
                        <c:v>970.16739857142852</c:v>
                      </c:pt>
                      <c:pt idx="165">
                        <c:v>969.33942857142858</c:v>
                      </c:pt>
                      <c:pt idx="166">
                        <c:v>960.69993571428563</c:v>
                      </c:pt>
                      <c:pt idx="167">
                        <c:v>951.71367857142855</c:v>
                      </c:pt>
                      <c:pt idx="168">
                        <c:v>942.39400714285716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184C-414D-84AC-804EC916F92B}"/>
                  </c:ext>
                </c:extLst>
              </c15:ser>
            </c15:filteredScatterSeries>
            <c15:filteredScatterSeries>
              <c15:ser>
                <c:idx val="28"/>
                <c:order val="2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Glikol!$AI$17</c15:sqref>
                        </c15:formulaRef>
                      </c:ext>
                    </c:extLst>
                    <c:strCache>
                      <c:ptCount val="1"/>
                      <c:pt idx="0">
                        <c:v>27 %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5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Glikol!$AI$18:$AI$186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35">
                        <c:v>1047.7190000000001</c:v>
                      </c:pt>
                      <c:pt idx="36">
                        <c:v>1047.39735</c:v>
                      </c:pt>
                      <c:pt idx="37">
                        <c:v>1047.0757000000001</c:v>
                      </c:pt>
                      <c:pt idx="38">
                        <c:v>1046.75405</c:v>
                      </c:pt>
                      <c:pt idx="39">
                        <c:v>1046.4324000000001</c:v>
                      </c:pt>
                      <c:pt idx="40">
                        <c:v>1046.1107500000001</c:v>
                      </c:pt>
                      <c:pt idx="41">
                        <c:v>1045.7891</c:v>
                      </c:pt>
                      <c:pt idx="42">
                        <c:v>1045.4674500000001</c:v>
                      </c:pt>
                      <c:pt idx="43">
                        <c:v>1045.1458</c:v>
                      </c:pt>
                      <c:pt idx="44">
                        <c:v>1044.8241499999999</c:v>
                      </c:pt>
                      <c:pt idx="45">
                        <c:v>1044.5025000000001</c:v>
                      </c:pt>
                      <c:pt idx="46">
                        <c:v>1044.1332500000001</c:v>
                      </c:pt>
                      <c:pt idx="47">
                        <c:v>1043.7640000000001</c:v>
                      </c:pt>
                      <c:pt idx="48">
                        <c:v>1043.3947499999999</c:v>
                      </c:pt>
                      <c:pt idx="49">
                        <c:v>1043.0255000000002</c:v>
                      </c:pt>
                      <c:pt idx="50">
                        <c:v>1042.65625</c:v>
                      </c:pt>
                      <c:pt idx="51">
                        <c:v>1042.287</c:v>
                      </c:pt>
                      <c:pt idx="52">
                        <c:v>1041.9177500000001</c:v>
                      </c:pt>
                      <c:pt idx="53">
                        <c:v>1041.5484999999999</c:v>
                      </c:pt>
                      <c:pt idx="54">
                        <c:v>1041.1792500000001</c:v>
                      </c:pt>
                      <c:pt idx="55">
                        <c:v>1040.81</c:v>
                      </c:pt>
                      <c:pt idx="56">
                        <c:v>1040.3939500000001</c:v>
                      </c:pt>
                      <c:pt idx="57">
                        <c:v>1039.9778999999999</c:v>
                      </c:pt>
                      <c:pt idx="58">
                        <c:v>1039.56185</c:v>
                      </c:pt>
                      <c:pt idx="59">
                        <c:v>1039.1458</c:v>
                      </c:pt>
                      <c:pt idx="60">
                        <c:v>1038.72975</c:v>
                      </c:pt>
                      <c:pt idx="61">
                        <c:v>1038.3137000000002</c:v>
                      </c:pt>
                      <c:pt idx="62">
                        <c:v>1037.8976499999999</c:v>
                      </c:pt>
                      <c:pt idx="63">
                        <c:v>1037.4816000000001</c:v>
                      </c:pt>
                      <c:pt idx="64">
                        <c:v>1037.06555</c:v>
                      </c:pt>
                      <c:pt idx="65">
                        <c:v>1036.6495</c:v>
                      </c:pt>
                      <c:pt idx="66">
                        <c:v>1036.1876499999998</c:v>
                      </c:pt>
                      <c:pt idx="67">
                        <c:v>1035.7257999999999</c:v>
                      </c:pt>
                      <c:pt idx="68">
                        <c:v>1035.26395</c:v>
                      </c:pt>
                      <c:pt idx="69">
                        <c:v>1034.8020999999999</c:v>
                      </c:pt>
                      <c:pt idx="70">
                        <c:v>1034.34025</c:v>
                      </c:pt>
                      <c:pt idx="71">
                        <c:v>1033.8784000000001</c:v>
                      </c:pt>
                      <c:pt idx="72">
                        <c:v>1033.4165499999999</c:v>
                      </c:pt>
                      <c:pt idx="73">
                        <c:v>1032.9547000000002</c:v>
                      </c:pt>
                      <c:pt idx="74">
                        <c:v>1032.4928500000001</c:v>
                      </c:pt>
                      <c:pt idx="75">
                        <c:v>1032.0309999999999</c:v>
                      </c:pt>
                      <c:pt idx="76">
                        <c:v>1031.5241500000002</c:v>
                      </c:pt>
                      <c:pt idx="77">
                        <c:v>1031.0173</c:v>
                      </c:pt>
                      <c:pt idx="78">
                        <c:v>1030.5104500000002</c:v>
                      </c:pt>
                      <c:pt idx="79">
                        <c:v>1030.0036</c:v>
                      </c:pt>
                      <c:pt idx="80">
                        <c:v>1029.49675</c:v>
                      </c:pt>
                      <c:pt idx="81">
                        <c:v>1028.9899</c:v>
                      </c:pt>
                      <c:pt idx="82">
                        <c:v>1028.48305</c:v>
                      </c:pt>
                      <c:pt idx="83">
                        <c:v>1027.9762000000001</c:v>
                      </c:pt>
                      <c:pt idx="84">
                        <c:v>1027.4693500000001</c:v>
                      </c:pt>
                      <c:pt idx="85">
                        <c:v>1026.9625000000001</c:v>
                      </c:pt>
                      <c:pt idx="86">
                        <c:v>1026.41165</c:v>
                      </c:pt>
                      <c:pt idx="87">
                        <c:v>1025.8607999999999</c:v>
                      </c:pt>
                      <c:pt idx="88">
                        <c:v>1025.3099500000001</c:v>
                      </c:pt>
                      <c:pt idx="89">
                        <c:v>1024.7591</c:v>
                      </c:pt>
                      <c:pt idx="90">
                        <c:v>1024.2082500000001</c:v>
                      </c:pt>
                      <c:pt idx="91">
                        <c:v>1023.6574000000001</c:v>
                      </c:pt>
                      <c:pt idx="92">
                        <c:v>1023.10655</c:v>
                      </c:pt>
                      <c:pt idx="93">
                        <c:v>1022.5557</c:v>
                      </c:pt>
                      <c:pt idx="94">
                        <c:v>1022.00485</c:v>
                      </c:pt>
                      <c:pt idx="95">
                        <c:v>1021.454</c:v>
                      </c:pt>
                      <c:pt idx="96">
                        <c:v>1020.86005</c:v>
                      </c:pt>
                      <c:pt idx="97">
                        <c:v>1020.2660999999999</c:v>
                      </c:pt>
                      <c:pt idx="98">
                        <c:v>1019.67215</c:v>
                      </c:pt>
                      <c:pt idx="99">
                        <c:v>1019.0781999999999</c:v>
                      </c:pt>
                      <c:pt idx="100">
                        <c:v>1018.48425</c:v>
                      </c:pt>
                      <c:pt idx="101">
                        <c:v>1017.8903</c:v>
                      </c:pt>
                      <c:pt idx="102">
                        <c:v>1017.29635</c:v>
                      </c:pt>
                      <c:pt idx="103">
                        <c:v>1016.7024</c:v>
                      </c:pt>
                      <c:pt idx="104">
                        <c:v>1016.1084499999999</c:v>
                      </c:pt>
                      <c:pt idx="105">
                        <c:v>1015.5145</c:v>
                      </c:pt>
                      <c:pt idx="106">
                        <c:v>1014.87855</c:v>
                      </c:pt>
                      <c:pt idx="107">
                        <c:v>1014.2426</c:v>
                      </c:pt>
                      <c:pt idx="108">
                        <c:v>1013.6066499999999</c:v>
                      </c:pt>
                      <c:pt idx="109">
                        <c:v>1012.9707000000001</c:v>
                      </c:pt>
                      <c:pt idx="110">
                        <c:v>1012.33475</c:v>
                      </c:pt>
                      <c:pt idx="111">
                        <c:v>1011.6988</c:v>
                      </c:pt>
                      <c:pt idx="112">
                        <c:v>1011.06285</c:v>
                      </c:pt>
                      <c:pt idx="113">
                        <c:v>1010.4269</c:v>
                      </c:pt>
                      <c:pt idx="114">
                        <c:v>1009.7909500000001</c:v>
                      </c:pt>
                      <c:pt idx="115">
                        <c:v>1009.155</c:v>
                      </c:pt>
                      <c:pt idx="116">
                        <c:v>1008.47806</c:v>
                      </c:pt>
                      <c:pt idx="117">
                        <c:v>1007.80112</c:v>
                      </c:pt>
                      <c:pt idx="118">
                        <c:v>1007.12418</c:v>
                      </c:pt>
                      <c:pt idx="119">
                        <c:v>1006.44724</c:v>
                      </c:pt>
                      <c:pt idx="120">
                        <c:v>1005.7703</c:v>
                      </c:pt>
                      <c:pt idx="121">
                        <c:v>1005.0933600000001</c:v>
                      </c:pt>
                      <c:pt idx="122">
                        <c:v>1004.4164199999999</c:v>
                      </c:pt>
                      <c:pt idx="123">
                        <c:v>1003.73948</c:v>
                      </c:pt>
                      <c:pt idx="124">
                        <c:v>1003.0625399999999</c:v>
                      </c:pt>
                      <c:pt idx="125">
                        <c:v>1002.3856</c:v>
                      </c:pt>
                      <c:pt idx="126">
                        <c:v>1001.66873</c:v>
                      </c:pt>
                      <c:pt idx="127">
                        <c:v>1000.9518599999999</c:v>
                      </c:pt>
                      <c:pt idx="128">
                        <c:v>1000.2349899999999</c:v>
                      </c:pt>
                      <c:pt idx="129">
                        <c:v>999.51812000000007</c:v>
                      </c:pt>
                      <c:pt idx="130">
                        <c:v>998.80124999999998</c:v>
                      </c:pt>
                      <c:pt idx="131">
                        <c:v>998.08438000000001</c:v>
                      </c:pt>
                      <c:pt idx="132">
                        <c:v>997.36751000000004</c:v>
                      </c:pt>
                      <c:pt idx="133">
                        <c:v>996.65064000000007</c:v>
                      </c:pt>
                      <c:pt idx="134">
                        <c:v>995.93376999999998</c:v>
                      </c:pt>
                      <c:pt idx="135">
                        <c:v>995.21690000000001</c:v>
                      </c:pt>
                      <c:pt idx="136">
                        <c:v>994.46121500000004</c:v>
                      </c:pt>
                      <c:pt idx="137">
                        <c:v>993.70552999999995</c:v>
                      </c:pt>
                      <c:pt idx="138">
                        <c:v>992.94984499999998</c:v>
                      </c:pt>
                      <c:pt idx="139">
                        <c:v>992.1941599999999</c:v>
                      </c:pt>
                      <c:pt idx="140">
                        <c:v>991.43847499999993</c:v>
                      </c:pt>
                      <c:pt idx="141">
                        <c:v>990.68279000000007</c:v>
                      </c:pt>
                      <c:pt idx="142">
                        <c:v>989.92710499999998</c:v>
                      </c:pt>
                      <c:pt idx="143">
                        <c:v>989.1714199999999</c:v>
                      </c:pt>
                      <c:pt idx="144">
                        <c:v>988.41573499999993</c:v>
                      </c:pt>
                      <c:pt idx="145">
                        <c:v>987.66004999999996</c:v>
                      </c:pt>
                      <c:pt idx="146">
                        <c:v>986.86669499999994</c:v>
                      </c:pt>
                      <c:pt idx="147">
                        <c:v>986.07333999999992</c:v>
                      </c:pt>
                      <c:pt idx="148">
                        <c:v>985.27998500000001</c:v>
                      </c:pt>
                      <c:pt idx="149">
                        <c:v>984.48662999999999</c:v>
                      </c:pt>
                      <c:pt idx="150">
                        <c:v>983.69327499999997</c:v>
                      </c:pt>
                      <c:pt idx="151">
                        <c:v>982.89991999999995</c:v>
                      </c:pt>
                      <c:pt idx="152">
                        <c:v>982.10656499999993</c:v>
                      </c:pt>
                      <c:pt idx="153">
                        <c:v>981.31321000000003</c:v>
                      </c:pt>
                      <c:pt idx="154">
                        <c:v>980.51985500000001</c:v>
                      </c:pt>
                      <c:pt idx="155">
                        <c:v>979.72649999999999</c:v>
                      </c:pt>
                      <c:pt idx="156">
                        <c:v>978.89665000000002</c:v>
                      </c:pt>
                      <c:pt idx="157">
                        <c:v>978.06680000000006</c:v>
                      </c:pt>
                      <c:pt idx="158">
                        <c:v>977.23694999999998</c:v>
                      </c:pt>
                      <c:pt idx="159">
                        <c:v>976.4070999999999</c:v>
                      </c:pt>
                      <c:pt idx="160">
                        <c:v>975.57724999999994</c:v>
                      </c:pt>
                      <c:pt idx="161">
                        <c:v>974.74740000000008</c:v>
                      </c:pt>
                      <c:pt idx="162">
                        <c:v>973.91755000000001</c:v>
                      </c:pt>
                      <c:pt idx="163">
                        <c:v>973.08770000000004</c:v>
                      </c:pt>
                      <c:pt idx="164">
                        <c:v>972.25784999999996</c:v>
                      </c:pt>
                      <c:pt idx="165">
                        <c:v>971.428</c:v>
                      </c:pt>
                      <c:pt idx="166">
                        <c:v>962.77665000000002</c:v>
                      </c:pt>
                      <c:pt idx="167">
                        <c:v>953.78485000000001</c:v>
                      </c:pt>
                      <c:pt idx="168">
                        <c:v>944.46534999999994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184C-414D-84AC-804EC916F92B}"/>
                  </c:ext>
                </c:extLst>
              </c15:ser>
            </c15:filteredScatterSeries>
            <c15:filteredScatterSeries>
              <c15:ser>
                <c:idx val="29"/>
                <c:order val="29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Glikol!$AJ$17</c15:sqref>
                        </c15:formulaRef>
                      </c:ext>
                    </c:extLst>
                    <c:strCache>
                      <c:ptCount val="1"/>
                      <c:pt idx="0">
                        <c:v>28 %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Glikol!$AJ$18:$AJ$186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35">
                        <c:v>1049.2852857142857</c:v>
                      </c:pt>
                      <c:pt idx="36">
                        <c:v>1048.9557071428571</c:v>
                      </c:pt>
                      <c:pt idx="37">
                        <c:v>1048.6261285714286</c:v>
                      </c:pt>
                      <c:pt idx="38">
                        <c:v>1048.29655</c:v>
                      </c:pt>
                      <c:pt idx="39">
                        <c:v>1047.9669714285715</c:v>
                      </c:pt>
                      <c:pt idx="40">
                        <c:v>1047.6373928571429</c:v>
                      </c:pt>
                      <c:pt idx="41">
                        <c:v>1047.3078142857144</c:v>
                      </c:pt>
                      <c:pt idx="42">
                        <c:v>1046.9782357142858</c:v>
                      </c:pt>
                      <c:pt idx="43">
                        <c:v>1046.6486571428572</c:v>
                      </c:pt>
                      <c:pt idx="44">
                        <c:v>1046.3190785714287</c:v>
                      </c:pt>
                      <c:pt idx="45">
                        <c:v>1045.9895000000001</c:v>
                      </c:pt>
                      <c:pt idx="46">
                        <c:v>1045.6131214285715</c:v>
                      </c:pt>
                      <c:pt idx="47">
                        <c:v>1045.2367428571431</c:v>
                      </c:pt>
                      <c:pt idx="48">
                        <c:v>1044.8603642857142</c:v>
                      </c:pt>
                      <c:pt idx="49">
                        <c:v>1044.4839857142858</c:v>
                      </c:pt>
                      <c:pt idx="50">
                        <c:v>1044.1076071428572</c:v>
                      </c:pt>
                      <c:pt idx="51">
                        <c:v>1043.7312285714286</c:v>
                      </c:pt>
                      <c:pt idx="52">
                        <c:v>1043.3548500000002</c:v>
                      </c:pt>
                      <c:pt idx="53">
                        <c:v>1042.9784714285715</c:v>
                      </c:pt>
                      <c:pt idx="54">
                        <c:v>1042.6020928571429</c:v>
                      </c:pt>
                      <c:pt idx="55">
                        <c:v>1042.2257142857143</c:v>
                      </c:pt>
                      <c:pt idx="56">
                        <c:v>1041.8033071428572</c:v>
                      </c:pt>
                      <c:pt idx="57">
                        <c:v>1041.3809000000001</c:v>
                      </c:pt>
                      <c:pt idx="58">
                        <c:v>1040.9584928571428</c:v>
                      </c:pt>
                      <c:pt idx="59">
                        <c:v>1040.5360857142857</c:v>
                      </c:pt>
                      <c:pt idx="60">
                        <c:v>1040.1136785714286</c:v>
                      </c:pt>
                      <c:pt idx="61">
                        <c:v>1039.6912714285716</c:v>
                      </c:pt>
                      <c:pt idx="62">
                        <c:v>1039.2688642857142</c:v>
                      </c:pt>
                      <c:pt idx="63">
                        <c:v>1038.8464571428572</c:v>
                      </c:pt>
                      <c:pt idx="64">
                        <c:v>1038.4240500000001</c:v>
                      </c:pt>
                      <c:pt idx="65">
                        <c:v>1038.0016428571428</c:v>
                      </c:pt>
                      <c:pt idx="66">
                        <c:v>1037.5341214285713</c:v>
                      </c:pt>
                      <c:pt idx="67">
                        <c:v>1037.0665999999999</c:v>
                      </c:pt>
                      <c:pt idx="68">
                        <c:v>1036.5990785714287</c:v>
                      </c:pt>
                      <c:pt idx="69">
                        <c:v>1036.1315571428572</c:v>
                      </c:pt>
                      <c:pt idx="70">
                        <c:v>1035.6640357142858</c:v>
                      </c:pt>
                      <c:pt idx="71">
                        <c:v>1035.1965142857143</c:v>
                      </c:pt>
                      <c:pt idx="72">
                        <c:v>1034.7289928571429</c:v>
                      </c:pt>
                      <c:pt idx="73">
                        <c:v>1034.2614714285714</c:v>
                      </c:pt>
                      <c:pt idx="74">
                        <c:v>1033.79395</c:v>
                      </c:pt>
                      <c:pt idx="75">
                        <c:v>1033.3264285714286</c:v>
                      </c:pt>
                      <c:pt idx="76">
                        <c:v>1032.8146214285714</c:v>
                      </c:pt>
                      <c:pt idx="77">
                        <c:v>1032.3028142857145</c:v>
                      </c:pt>
                      <c:pt idx="78">
                        <c:v>1031.7910071428573</c:v>
                      </c:pt>
                      <c:pt idx="79">
                        <c:v>1031.2791999999999</c:v>
                      </c:pt>
                      <c:pt idx="80">
                        <c:v>1030.7673928571428</c:v>
                      </c:pt>
                      <c:pt idx="81">
                        <c:v>1030.2555857142859</c:v>
                      </c:pt>
                      <c:pt idx="82">
                        <c:v>1029.7437785714287</c:v>
                      </c:pt>
                      <c:pt idx="83">
                        <c:v>1029.2319714285713</c:v>
                      </c:pt>
                      <c:pt idx="84">
                        <c:v>1028.7201642857144</c:v>
                      </c:pt>
                      <c:pt idx="85">
                        <c:v>1028.2083571428573</c:v>
                      </c:pt>
                      <c:pt idx="86">
                        <c:v>1027.6531500000001</c:v>
                      </c:pt>
                      <c:pt idx="87">
                        <c:v>1027.0979428571429</c:v>
                      </c:pt>
                      <c:pt idx="88">
                        <c:v>1026.5427357142858</c:v>
                      </c:pt>
                      <c:pt idx="89">
                        <c:v>1025.9875285714286</c:v>
                      </c:pt>
                      <c:pt idx="90">
                        <c:v>1025.4323214285714</c:v>
                      </c:pt>
                      <c:pt idx="91">
                        <c:v>1024.8771142857142</c:v>
                      </c:pt>
                      <c:pt idx="92">
                        <c:v>1024.3219071428571</c:v>
                      </c:pt>
                      <c:pt idx="93">
                        <c:v>1023.7667</c:v>
                      </c:pt>
                      <c:pt idx="94">
                        <c:v>1023.2114928571428</c:v>
                      </c:pt>
                      <c:pt idx="95">
                        <c:v>1022.6562857142858</c:v>
                      </c:pt>
                      <c:pt idx="96">
                        <c:v>1022.0585785714286</c:v>
                      </c:pt>
                      <c:pt idx="97">
                        <c:v>1021.4608714285714</c:v>
                      </c:pt>
                      <c:pt idx="98">
                        <c:v>1020.8631642857142</c:v>
                      </c:pt>
                      <c:pt idx="99">
                        <c:v>1020.2654571428571</c:v>
                      </c:pt>
                      <c:pt idx="100">
                        <c:v>1019.6677500000001</c:v>
                      </c:pt>
                      <c:pt idx="101">
                        <c:v>1019.0700428571429</c:v>
                      </c:pt>
                      <c:pt idx="102">
                        <c:v>1018.4723357142857</c:v>
                      </c:pt>
                      <c:pt idx="103">
                        <c:v>1017.8746285714286</c:v>
                      </c:pt>
                      <c:pt idx="104">
                        <c:v>1017.2769214285714</c:v>
                      </c:pt>
                      <c:pt idx="105">
                        <c:v>1016.6792142857142</c:v>
                      </c:pt>
                      <c:pt idx="106">
                        <c:v>1016.0400785714286</c:v>
                      </c:pt>
                      <c:pt idx="107">
                        <c:v>1015.4009428571428</c:v>
                      </c:pt>
                      <c:pt idx="108">
                        <c:v>1014.7618071428572</c:v>
                      </c:pt>
                      <c:pt idx="109">
                        <c:v>1014.1226714285715</c:v>
                      </c:pt>
                      <c:pt idx="110">
                        <c:v>1013.4835357142857</c:v>
                      </c:pt>
                      <c:pt idx="111">
                        <c:v>1012.8444</c:v>
                      </c:pt>
                      <c:pt idx="112">
                        <c:v>1012.2052642857143</c:v>
                      </c:pt>
                      <c:pt idx="113">
                        <c:v>1011.5661285714286</c:v>
                      </c:pt>
                      <c:pt idx="114">
                        <c:v>1010.9269928571429</c:v>
                      </c:pt>
                      <c:pt idx="115">
                        <c:v>1010.2878571428572</c:v>
                      </c:pt>
                      <c:pt idx="116">
                        <c:v>1009.6082428571428</c:v>
                      </c:pt>
                      <c:pt idx="117">
                        <c:v>1008.9286285714286</c:v>
                      </c:pt>
                      <c:pt idx="118">
                        <c:v>1008.2490142857143</c:v>
                      </c:pt>
                      <c:pt idx="119">
                        <c:v>1007.5694</c:v>
                      </c:pt>
                      <c:pt idx="120">
                        <c:v>1006.8897857142857</c:v>
                      </c:pt>
                      <c:pt idx="121">
                        <c:v>1006.2101714285715</c:v>
                      </c:pt>
                      <c:pt idx="122">
                        <c:v>1005.5305571428571</c:v>
                      </c:pt>
                      <c:pt idx="123">
                        <c:v>1004.8509428571429</c:v>
                      </c:pt>
                      <c:pt idx="124">
                        <c:v>1004.1713285714285</c:v>
                      </c:pt>
                      <c:pt idx="125">
                        <c:v>1003.4917142857142</c:v>
                      </c:pt>
                      <c:pt idx="126">
                        <c:v>1002.7726585714286</c:v>
                      </c:pt>
                      <c:pt idx="127">
                        <c:v>1002.0536028571428</c:v>
                      </c:pt>
                      <c:pt idx="128">
                        <c:v>1001.3345471428571</c:v>
                      </c:pt>
                      <c:pt idx="129">
                        <c:v>1000.6154914285714</c:v>
                      </c:pt>
                      <c:pt idx="130">
                        <c:v>999.89643571428564</c:v>
                      </c:pt>
                      <c:pt idx="131">
                        <c:v>999.17737999999997</c:v>
                      </c:pt>
                      <c:pt idx="132">
                        <c:v>998.4583242857143</c:v>
                      </c:pt>
                      <c:pt idx="133">
                        <c:v>997.73926857142851</c:v>
                      </c:pt>
                      <c:pt idx="134">
                        <c:v>997.02021285714284</c:v>
                      </c:pt>
                      <c:pt idx="135">
                        <c:v>996.30115714285716</c:v>
                      </c:pt>
                      <c:pt idx="136">
                        <c:v>995.54373642857149</c:v>
                      </c:pt>
                      <c:pt idx="137">
                        <c:v>994.78631571428571</c:v>
                      </c:pt>
                      <c:pt idx="138">
                        <c:v>994.02889499999992</c:v>
                      </c:pt>
                      <c:pt idx="139">
                        <c:v>993.27147428571425</c:v>
                      </c:pt>
                      <c:pt idx="140">
                        <c:v>992.51405357142858</c:v>
                      </c:pt>
                      <c:pt idx="141">
                        <c:v>991.7566328571429</c:v>
                      </c:pt>
                      <c:pt idx="142">
                        <c:v>990.99921214285712</c:v>
                      </c:pt>
                      <c:pt idx="143">
                        <c:v>990.24179142857133</c:v>
                      </c:pt>
                      <c:pt idx="144">
                        <c:v>989.48437071428566</c:v>
                      </c:pt>
                      <c:pt idx="145">
                        <c:v>988.72694999999999</c:v>
                      </c:pt>
                      <c:pt idx="146">
                        <c:v>987.93227357142848</c:v>
                      </c:pt>
                      <c:pt idx="147">
                        <c:v>987.13759714285709</c:v>
                      </c:pt>
                      <c:pt idx="148">
                        <c:v>986.3429207142857</c:v>
                      </c:pt>
                      <c:pt idx="149">
                        <c:v>985.5482442857143</c:v>
                      </c:pt>
                      <c:pt idx="150">
                        <c:v>984.7535678571428</c:v>
                      </c:pt>
                      <c:pt idx="151">
                        <c:v>983.95889142857141</c:v>
                      </c:pt>
                      <c:pt idx="152">
                        <c:v>983.16421500000001</c:v>
                      </c:pt>
                      <c:pt idx="153">
                        <c:v>982.36953857142851</c:v>
                      </c:pt>
                      <c:pt idx="154">
                        <c:v>981.57486214285711</c:v>
                      </c:pt>
                      <c:pt idx="155">
                        <c:v>980.78018571428572</c:v>
                      </c:pt>
                      <c:pt idx="156">
                        <c:v>979.94939571428574</c:v>
                      </c:pt>
                      <c:pt idx="157">
                        <c:v>979.11860571428565</c:v>
                      </c:pt>
                      <c:pt idx="158">
                        <c:v>978.28781571428567</c:v>
                      </c:pt>
                      <c:pt idx="159">
                        <c:v>977.45702571428569</c:v>
                      </c:pt>
                      <c:pt idx="160">
                        <c:v>976.62623571428571</c:v>
                      </c:pt>
                      <c:pt idx="161">
                        <c:v>975.79544571428573</c:v>
                      </c:pt>
                      <c:pt idx="162">
                        <c:v>974.96465571428575</c:v>
                      </c:pt>
                      <c:pt idx="163">
                        <c:v>974.13386571428566</c:v>
                      </c:pt>
                      <c:pt idx="164">
                        <c:v>973.30307571428568</c:v>
                      </c:pt>
                      <c:pt idx="165">
                        <c:v>972.4722857142857</c:v>
                      </c:pt>
                      <c:pt idx="166">
                        <c:v>963.8150071428571</c:v>
                      </c:pt>
                      <c:pt idx="167">
                        <c:v>954.82043571428574</c:v>
                      </c:pt>
                      <c:pt idx="168">
                        <c:v>945.50102142857145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184C-414D-84AC-804EC916F92B}"/>
                  </c:ext>
                </c:extLst>
              </c15:ser>
            </c15:filteredScatterSeries>
            <c15:filteredScatterSeries>
              <c15:ser>
                <c:idx val="31"/>
                <c:order val="3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Glikol!$AL$17</c15:sqref>
                        </c15:formulaRef>
                      </c:ext>
                    </c:extLst>
                    <c:strCache>
                      <c:ptCount val="1"/>
                      <c:pt idx="0">
                        <c:v>30 %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50000"/>
                      </a:schemeClr>
                    </a:solidFill>
                    <a:ln w="9525">
                      <a:solidFill>
                        <a:schemeClr val="accent2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Glikol!$AL$18:$AL$186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35">
                        <c:v>1052.4178571428572</c:v>
                      </c:pt>
                      <c:pt idx="36">
                        <c:v>1052.0724214285715</c:v>
                      </c:pt>
                      <c:pt idx="37">
                        <c:v>1051.7269857142858</c:v>
                      </c:pt>
                      <c:pt idx="38">
                        <c:v>1051.3815500000001</c:v>
                      </c:pt>
                      <c:pt idx="39">
                        <c:v>1051.0361142857143</c:v>
                      </c:pt>
                      <c:pt idx="40">
                        <c:v>1050.6906785714286</c:v>
                      </c:pt>
                      <c:pt idx="41">
                        <c:v>1050.3452428571429</c:v>
                      </c:pt>
                      <c:pt idx="42">
                        <c:v>1049.9998071428572</c:v>
                      </c:pt>
                      <c:pt idx="43">
                        <c:v>1049.6543714285715</c:v>
                      </c:pt>
                      <c:pt idx="44">
                        <c:v>1049.3089357142858</c:v>
                      </c:pt>
                      <c:pt idx="45">
                        <c:v>1048.9635000000001</c:v>
                      </c:pt>
                      <c:pt idx="46">
                        <c:v>1048.5728642857143</c:v>
                      </c:pt>
                      <c:pt idx="47">
                        <c:v>1048.1822285714288</c:v>
                      </c:pt>
                      <c:pt idx="48">
                        <c:v>1047.7915928571429</c:v>
                      </c:pt>
                      <c:pt idx="49">
                        <c:v>1047.4009571428571</c:v>
                      </c:pt>
                      <c:pt idx="50">
                        <c:v>1047.0103214285716</c:v>
                      </c:pt>
                      <c:pt idx="51">
                        <c:v>1046.6196857142859</c:v>
                      </c:pt>
                      <c:pt idx="52">
                        <c:v>1046.2290500000001</c:v>
                      </c:pt>
                      <c:pt idx="53">
                        <c:v>1045.8384142857144</c:v>
                      </c:pt>
                      <c:pt idx="54">
                        <c:v>1045.4477785714287</c:v>
                      </c:pt>
                      <c:pt idx="55">
                        <c:v>1045.0571428571429</c:v>
                      </c:pt>
                      <c:pt idx="56">
                        <c:v>1044.6220214285715</c:v>
                      </c:pt>
                      <c:pt idx="57">
                        <c:v>1044.1869000000002</c:v>
                      </c:pt>
                      <c:pt idx="58">
                        <c:v>1043.7517785714285</c:v>
                      </c:pt>
                      <c:pt idx="59">
                        <c:v>1043.3166571428571</c:v>
                      </c:pt>
                      <c:pt idx="60">
                        <c:v>1042.8815357142857</c:v>
                      </c:pt>
                      <c:pt idx="61">
                        <c:v>1042.4464142857144</c:v>
                      </c:pt>
                      <c:pt idx="62">
                        <c:v>1042.011292857143</c:v>
                      </c:pt>
                      <c:pt idx="63">
                        <c:v>1041.5761714285716</c:v>
                      </c:pt>
                      <c:pt idx="64">
                        <c:v>1041.1410500000002</c:v>
                      </c:pt>
                      <c:pt idx="65">
                        <c:v>1040.7059285714286</c:v>
                      </c:pt>
                      <c:pt idx="66">
                        <c:v>1040.2270642857143</c:v>
                      </c:pt>
                      <c:pt idx="67">
                        <c:v>1039.7482</c:v>
                      </c:pt>
                      <c:pt idx="68">
                        <c:v>1039.2693357142859</c:v>
                      </c:pt>
                      <c:pt idx="69">
                        <c:v>1038.7904714285714</c:v>
                      </c:pt>
                      <c:pt idx="70">
                        <c:v>1038.3116071428572</c:v>
                      </c:pt>
                      <c:pt idx="71">
                        <c:v>1037.8327428571429</c:v>
                      </c:pt>
                      <c:pt idx="72">
                        <c:v>1037.3538785714286</c:v>
                      </c:pt>
                      <c:pt idx="73">
                        <c:v>1036.8750142857143</c:v>
                      </c:pt>
                      <c:pt idx="74">
                        <c:v>1036.39615</c:v>
                      </c:pt>
                      <c:pt idx="75">
                        <c:v>1035.9172857142858</c:v>
                      </c:pt>
                      <c:pt idx="76">
                        <c:v>1035.3955642857143</c:v>
                      </c:pt>
                      <c:pt idx="77">
                        <c:v>1034.873842857143</c:v>
                      </c:pt>
                      <c:pt idx="78">
                        <c:v>1034.3521214285715</c:v>
                      </c:pt>
                      <c:pt idx="79">
                        <c:v>1033.8304000000001</c:v>
                      </c:pt>
                      <c:pt idx="80">
                        <c:v>1033.3086785714286</c:v>
                      </c:pt>
                      <c:pt idx="81">
                        <c:v>1032.7869571428573</c:v>
                      </c:pt>
                      <c:pt idx="82">
                        <c:v>1032.2652357142858</c:v>
                      </c:pt>
                      <c:pt idx="83">
                        <c:v>1031.7435142857144</c:v>
                      </c:pt>
                      <c:pt idx="84">
                        <c:v>1031.2217928571431</c:v>
                      </c:pt>
                      <c:pt idx="85">
                        <c:v>1030.7000714285716</c:v>
                      </c:pt>
                      <c:pt idx="86">
                        <c:v>1030.13615</c:v>
                      </c:pt>
                      <c:pt idx="87">
                        <c:v>1029.5722285714287</c:v>
                      </c:pt>
                      <c:pt idx="88">
                        <c:v>1029.0083071428571</c:v>
                      </c:pt>
                      <c:pt idx="89">
                        <c:v>1028.4443857142858</c:v>
                      </c:pt>
                      <c:pt idx="90">
                        <c:v>1027.8804642857144</c:v>
                      </c:pt>
                      <c:pt idx="91">
                        <c:v>1027.3165428571428</c:v>
                      </c:pt>
                      <c:pt idx="92">
                        <c:v>1026.7526214285715</c:v>
                      </c:pt>
                      <c:pt idx="93">
                        <c:v>1026.1887000000002</c:v>
                      </c:pt>
                      <c:pt idx="94">
                        <c:v>1025.6247785714286</c:v>
                      </c:pt>
                      <c:pt idx="95">
                        <c:v>1025.0608571428572</c:v>
                      </c:pt>
                      <c:pt idx="96">
                        <c:v>1024.4556357142858</c:v>
                      </c:pt>
                      <c:pt idx="97">
                        <c:v>1023.8504142857142</c:v>
                      </c:pt>
                      <c:pt idx="98">
                        <c:v>1023.2451928571428</c:v>
                      </c:pt>
                      <c:pt idx="99">
                        <c:v>1022.6399714285715</c:v>
                      </c:pt>
                      <c:pt idx="100">
                        <c:v>1022.03475</c:v>
                      </c:pt>
                      <c:pt idx="101">
                        <c:v>1021.4295285714286</c:v>
                      </c:pt>
                      <c:pt idx="102">
                        <c:v>1020.8243071428572</c:v>
                      </c:pt>
                      <c:pt idx="103">
                        <c:v>1020.2190857142857</c:v>
                      </c:pt>
                      <c:pt idx="104">
                        <c:v>1019.6138642857144</c:v>
                      </c:pt>
                      <c:pt idx="105">
                        <c:v>1019.0086428571428</c:v>
                      </c:pt>
                      <c:pt idx="106">
                        <c:v>1018.3631357142857</c:v>
                      </c:pt>
                      <c:pt idx="107">
                        <c:v>1017.7176285714286</c:v>
                      </c:pt>
                      <c:pt idx="108">
                        <c:v>1017.0721214285714</c:v>
                      </c:pt>
                      <c:pt idx="109">
                        <c:v>1016.4266142857143</c:v>
                      </c:pt>
                      <c:pt idx="110">
                        <c:v>1015.7811071428572</c:v>
                      </c:pt>
                      <c:pt idx="111">
                        <c:v>1015.1356</c:v>
                      </c:pt>
                      <c:pt idx="112">
                        <c:v>1014.4900928571428</c:v>
                      </c:pt>
                      <c:pt idx="113">
                        <c:v>1013.8445857142858</c:v>
                      </c:pt>
                      <c:pt idx="114">
                        <c:v>1013.1990785714286</c:v>
                      </c:pt>
                      <c:pt idx="115">
                        <c:v>1012.5535714285714</c:v>
                      </c:pt>
                      <c:pt idx="116">
                        <c:v>1011.8686085714286</c:v>
                      </c:pt>
                      <c:pt idx="117">
                        <c:v>1011.1836457142857</c:v>
                      </c:pt>
                      <c:pt idx="118">
                        <c:v>1010.4986828571429</c:v>
                      </c:pt>
                      <c:pt idx="119">
                        <c:v>1009.81372</c:v>
                      </c:pt>
                      <c:pt idx="120">
                        <c:v>1009.1287571428571</c:v>
                      </c:pt>
                      <c:pt idx="121">
                        <c:v>1008.4437942857143</c:v>
                      </c:pt>
                      <c:pt idx="122">
                        <c:v>1007.7588314285714</c:v>
                      </c:pt>
                      <c:pt idx="123">
                        <c:v>1007.0738685714285</c:v>
                      </c:pt>
                      <c:pt idx="124">
                        <c:v>1006.3889057142857</c:v>
                      </c:pt>
                      <c:pt idx="125">
                        <c:v>1005.7039428571428</c:v>
                      </c:pt>
                      <c:pt idx="126">
                        <c:v>1004.9805157142857</c:v>
                      </c:pt>
                      <c:pt idx="127">
                        <c:v>1004.2570885714285</c:v>
                      </c:pt>
                      <c:pt idx="128">
                        <c:v>1003.5336614285715</c:v>
                      </c:pt>
                      <c:pt idx="129">
                        <c:v>1002.8102342857143</c:v>
                      </c:pt>
                      <c:pt idx="130">
                        <c:v>1002.0868071428571</c:v>
                      </c:pt>
                      <c:pt idx="131">
                        <c:v>1001.3633799999999</c:v>
                      </c:pt>
                      <c:pt idx="132">
                        <c:v>1000.6399528571428</c:v>
                      </c:pt>
                      <c:pt idx="133">
                        <c:v>999.91652571428563</c:v>
                      </c:pt>
                      <c:pt idx="134">
                        <c:v>999.19309857142855</c:v>
                      </c:pt>
                      <c:pt idx="135">
                        <c:v>998.46967142857147</c:v>
                      </c:pt>
                      <c:pt idx="136">
                        <c:v>997.70877928571429</c:v>
                      </c:pt>
                      <c:pt idx="137">
                        <c:v>996.94788714285721</c:v>
                      </c:pt>
                      <c:pt idx="138">
                        <c:v>996.18699499999991</c:v>
                      </c:pt>
                      <c:pt idx="139">
                        <c:v>995.42610285714284</c:v>
                      </c:pt>
                      <c:pt idx="140">
                        <c:v>994.66521071428565</c:v>
                      </c:pt>
                      <c:pt idx="141">
                        <c:v>993.90431857142858</c:v>
                      </c:pt>
                      <c:pt idx="142">
                        <c:v>993.14342642857139</c:v>
                      </c:pt>
                      <c:pt idx="143">
                        <c:v>992.3825342857142</c:v>
                      </c:pt>
                      <c:pt idx="144">
                        <c:v>991.62164214285713</c:v>
                      </c:pt>
                      <c:pt idx="145">
                        <c:v>990.86074999999994</c:v>
                      </c:pt>
                      <c:pt idx="146">
                        <c:v>990.06343071428557</c:v>
                      </c:pt>
                      <c:pt idx="147">
                        <c:v>989.26611142857143</c:v>
                      </c:pt>
                      <c:pt idx="148">
                        <c:v>988.46879214285718</c:v>
                      </c:pt>
                      <c:pt idx="149">
                        <c:v>987.67147285714282</c:v>
                      </c:pt>
                      <c:pt idx="150">
                        <c:v>986.87415357142845</c:v>
                      </c:pt>
                      <c:pt idx="151">
                        <c:v>986.07683428571431</c:v>
                      </c:pt>
                      <c:pt idx="152">
                        <c:v>985.27951500000006</c:v>
                      </c:pt>
                      <c:pt idx="153">
                        <c:v>984.48219571428569</c:v>
                      </c:pt>
                      <c:pt idx="154">
                        <c:v>983.68487642857133</c:v>
                      </c:pt>
                      <c:pt idx="155">
                        <c:v>982.88755714285719</c:v>
                      </c:pt>
                      <c:pt idx="156">
                        <c:v>982.05488714285718</c:v>
                      </c:pt>
                      <c:pt idx="157">
                        <c:v>981.22221714285706</c:v>
                      </c:pt>
                      <c:pt idx="158">
                        <c:v>980.38954714285717</c:v>
                      </c:pt>
                      <c:pt idx="159">
                        <c:v>979.55687714285705</c:v>
                      </c:pt>
                      <c:pt idx="160">
                        <c:v>978.72420714285715</c:v>
                      </c:pt>
                      <c:pt idx="161">
                        <c:v>977.89153714285715</c:v>
                      </c:pt>
                      <c:pt idx="162">
                        <c:v>977.05886714285714</c:v>
                      </c:pt>
                      <c:pt idx="163">
                        <c:v>976.22619714285713</c:v>
                      </c:pt>
                      <c:pt idx="164">
                        <c:v>975.39352714285712</c:v>
                      </c:pt>
                      <c:pt idx="165">
                        <c:v>974.56085714285712</c:v>
                      </c:pt>
                      <c:pt idx="166">
                        <c:v>965.89172142857137</c:v>
                      </c:pt>
                      <c:pt idx="167">
                        <c:v>956.8916071428572</c:v>
                      </c:pt>
                      <c:pt idx="168">
                        <c:v>947.57236428571423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184C-414D-84AC-804EC916F92B}"/>
                  </c:ext>
                </c:extLst>
              </c15:ser>
            </c15:filteredScatterSeries>
            <c15:filteredScatterSeries>
              <c15:ser>
                <c:idx val="32"/>
                <c:order val="3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Glikol!$AM$17</c15:sqref>
                        </c15:formulaRef>
                      </c:ext>
                    </c:extLst>
                    <c:strCache>
                      <c:ptCount val="1"/>
                      <c:pt idx="0">
                        <c:v>30,5 %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50000"/>
                      </a:schemeClr>
                    </a:solidFill>
                    <a:ln w="9525">
                      <a:solidFill>
                        <a:schemeClr val="accent3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Glikol!$AM$18:$AM$186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30">
                        <c:v>1054.778</c:v>
                      </c:pt>
                      <c:pt idx="31">
                        <c:v>1054.4626000000001</c:v>
                      </c:pt>
                      <c:pt idx="32">
                        <c:v>1054.1472000000001</c:v>
                      </c:pt>
                      <c:pt idx="33">
                        <c:v>1053.8317999999999</c:v>
                      </c:pt>
                      <c:pt idx="34">
                        <c:v>1053.5164</c:v>
                      </c:pt>
                      <c:pt idx="35">
                        <c:v>1053.201</c:v>
                      </c:pt>
                      <c:pt idx="36">
                        <c:v>1052.8516</c:v>
                      </c:pt>
                      <c:pt idx="37">
                        <c:v>1052.5022000000001</c:v>
                      </c:pt>
                      <c:pt idx="38">
                        <c:v>1052.1528000000001</c:v>
                      </c:pt>
                      <c:pt idx="39">
                        <c:v>1051.8034</c:v>
                      </c:pt>
                      <c:pt idx="40">
                        <c:v>1051.4540000000002</c:v>
                      </c:pt>
                      <c:pt idx="41">
                        <c:v>1051.1046000000001</c:v>
                      </c:pt>
                      <c:pt idx="42">
                        <c:v>1050.7552000000001</c:v>
                      </c:pt>
                      <c:pt idx="43">
                        <c:v>1050.4058</c:v>
                      </c:pt>
                      <c:pt idx="44">
                        <c:v>1050.0564000000002</c:v>
                      </c:pt>
                      <c:pt idx="45">
                        <c:v>1049.7070000000001</c:v>
                      </c:pt>
                      <c:pt idx="46">
                        <c:v>1049.3128000000002</c:v>
                      </c:pt>
                      <c:pt idx="47">
                        <c:v>1048.9186000000002</c:v>
                      </c:pt>
                      <c:pt idx="48">
                        <c:v>1048.5244</c:v>
                      </c:pt>
                      <c:pt idx="49">
                        <c:v>1048.1302000000001</c:v>
                      </c:pt>
                      <c:pt idx="50">
                        <c:v>1047.7360000000001</c:v>
                      </c:pt>
                      <c:pt idx="51">
                        <c:v>1047.3418000000001</c:v>
                      </c:pt>
                      <c:pt idx="52">
                        <c:v>1046.9476000000002</c:v>
                      </c:pt>
                      <c:pt idx="53">
                        <c:v>1046.5534</c:v>
                      </c:pt>
                      <c:pt idx="54">
                        <c:v>1046.1592000000001</c:v>
                      </c:pt>
                      <c:pt idx="55">
                        <c:v>1045.7650000000001</c:v>
                      </c:pt>
                      <c:pt idx="56">
                        <c:v>1045.3267000000001</c:v>
                      </c:pt>
                      <c:pt idx="57">
                        <c:v>1044.8884</c:v>
                      </c:pt>
                      <c:pt idx="58">
                        <c:v>1044.4501</c:v>
                      </c:pt>
                      <c:pt idx="59">
                        <c:v>1044.0118</c:v>
                      </c:pt>
                      <c:pt idx="60">
                        <c:v>1043.5735</c:v>
                      </c:pt>
                      <c:pt idx="61">
                        <c:v>1043.1352000000002</c:v>
                      </c:pt>
                      <c:pt idx="62">
                        <c:v>1042.6969000000001</c:v>
                      </c:pt>
                      <c:pt idx="63">
                        <c:v>1042.2586000000001</c:v>
                      </c:pt>
                      <c:pt idx="64">
                        <c:v>1041.8203000000001</c:v>
                      </c:pt>
                      <c:pt idx="65">
                        <c:v>1041.3820000000001</c:v>
                      </c:pt>
                      <c:pt idx="66">
                        <c:v>1040.9003</c:v>
                      </c:pt>
                      <c:pt idx="67">
                        <c:v>1040.4186</c:v>
                      </c:pt>
                      <c:pt idx="68">
                        <c:v>1039.9369000000002</c:v>
                      </c:pt>
                      <c:pt idx="69">
                        <c:v>1039.4552000000001</c:v>
                      </c:pt>
                      <c:pt idx="70">
                        <c:v>1038.9735000000001</c:v>
                      </c:pt>
                      <c:pt idx="71">
                        <c:v>1038.4918</c:v>
                      </c:pt>
                      <c:pt idx="72">
                        <c:v>1038.0101</c:v>
                      </c:pt>
                      <c:pt idx="73">
                        <c:v>1037.5284000000001</c:v>
                      </c:pt>
                      <c:pt idx="74">
                        <c:v>1037.0467000000001</c:v>
                      </c:pt>
                      <c:pt idx="75">
                        <c:v>1036.5650000000001</c:v>
                      </c:pt>
                      <c:pt idx="76">
                        <c:v>1036.0408</c:v>
                      </c:pt>
                      <c:pt idx="77">
                        <c:v>1035.5166000000002</c:v>
                      </c:pt>
                      <c:pt idx="78">
                        <c:v>1034.9924000000001</c:v>
                      </c:pt>
                      <c:pt idx="79">
                        <c:v>1034.4682</c:v>
                      </c:pt>
                      <c:pt idx="80">
                        <c:v>1033.944</c:v>
                      </c:pt>
                      <c:pt idx="81">
                        <c:v>1033.4198000000001</c:v>
                      </c:pt>
                      <c:pt idx="82">
                        <c:v>1032.8956000000001</c:v>
                      </c:pt>
                      <c:pt idx="83">
                        <c:v>1032.3714</c:v>
                      </c:pt>
                      <c:pt idx="84">
                        <c:v>1031.8472000000002</c:v>
                      </c:pt>
                      <c:pt idx="85">
                        <c:v>1031.3230000000001</c:v>
                      </c:pt>
                      <c:pt idx="86">
                        <c:v>1030.7569000000001</c:v>
                      </c:pt>
                      <c:pt idx="87">
                        <c:v>1030.1908000000001</c:v>
                      </c:pt>
                      <c:pt idx="88">
                        <c:v>1029.6247000000001</c:v>
                      </c:pt>
                      <c:pt idx="89">
                        <c:v>1029.0586000000001</c:v>
                      </c:pt>
                      <c:pt idx="90">
                        <c:v>1028.4925000000001</c:v>
                      </c:pt>
                      <c:pt idx="91">
                        <c:v>1027.9264000000001</c:v>
                      </c:pt>
                      <c:pt idx="92">
                        <c:v>1027.3603000000001</c:v>
                      </c:pt>
                      <c:pt idx="93">
                        <c:v>1026.7942</c:v>
                      </c:pt>
                      <c:pt idx="94">
                        <c:v>1026.2281</c:v>
                      </c:pt>
                      <c:pt idx="95">
                        <c:v>1025.662</c:v>
                      </c:pt>
                      <c:pt idx="96">
                        <c:v>1025.0549000000001</c:v>
                      </c:pt>
                      <c:pt idx="97">
                        <c:v>1024.4477999999999</c:v>
                      </c:pt>
                      <c:pt idx="98">
                        <c:v>1023.8407</c:v>
                      </c:pt>
                      <c:pt idx="99">
                        <c:v>1023.2336</c:v>
                      </c:pt>
                      <c:pt idx="100">
                        <c:v>1022.6265000000001</c:v>
                      </c:pt>
                      <c:pt idx="101">
                        <c:v>1022.0194</c:v>
                      </c:pt>
                      <c:pt idx="102">
                        <c:v>1021.4123</c:v>
                      </c:pt>
                      <c:pt idx="103">
                        <c:v>1020.8052</c:v>
                      </c:pt>
                      <c:pt idx="104">
                        <c:v>1020.1981000000001</c:v>
                      </c:pt>
                      <c:pt idx="105">
                        <c:v>1019.591</c:v>
                      </c:pt>
                      <c:pt idx="106">
                        <c:v>1018.9439</c:v>
                      </c:pt>
                      <c:pt idx="107">
                        <c:v>1018.2968</c:v>
                      </c:pt>
                      <c:pt idx="108">
                        <c:v>1017.6497000000001</c:v>
                      </c:pt>
                      <c:pt idx="109">
                        <c:v>1017.0026</c:v>
                      </c:pt>
                      <c:pt idx="110">
                        <c:v>1016.3555</c:v>
                      </c:pt>
                      <c:pt idx="111">
                        <c:v>1015.7084</c:v>
                      </c:pt>
                      <c:pt idx="112">
                        <c:v>1015.0613</c:v>
                      </c:pt>
                      <c:pt idx="113">
                        <c:v>1014.4142000000001</c:v>
                      </c:pt>
                      <c:pt idx="114">
                        <c:v>1013.7671</c:v>
                      </c:pt>
                      <c:pt idx="115">
                        <c:v>1013.12</c:v>
                      </c:pt>
                      <c:pt idx="116">
                        <c:v>1012.4337</c:v>
                      </c:pt>
                      <c:pt idx="117">
                        <c:v>1011.7474</c:v>
                      </c:pt>
                      <c:pt idx="118">
                        <c:v>1011.0611</c:v>
                      </c:pt>
                      <c:pt idx="119">
                        <c:v>1010.3747999999999</c:v>
                      </c:pt>
                      <c:pt idx="120">
                        <c:v>1009.6885</c:v>
                      </c:pt>
                      <c:pt idx="121">
                        <c:v>1009.0022</c:v>
                      </c:pt>
                      <c:pt idx="122">
                        <c:v>1008.3158999999999</c:v>
                      </c:pt>
                      <c:pt idx="123">
                        <c:v>1007.6296</c:v>
                      </c:pt>
                      <c:pt idx="124">
                        <c:v>1006.9432999999999</c:v>
                      </c:pt>
                      <c:pt idx="125">
                        <c:v>1006.2569999999999</c:v>
                      </c:pt>
                      <c:pt idx="126">
                        <c:v>1005.53248</c:v>
                      </c:pt>
                      <c:pt idx="127">
                        <c:v>1004.80796</c:v>
                      </c:pt>
                      <c:pt idx="128">
                        <c:v>1004.08344</c:v>
                      </c:pt>
                      <c:pt idx="129">
                        <c:v>1003.35892</c:v>
                      </c:pt>
                      <c:pt idx="130">
                        <c:v>1002.6343999999999</c:v>
                      </c:pt>
                      <c:pt idx="131">
                        <c:v>1001.9098799999999</c:v>
                      </c:pt>
                      <c:pt idx="132">
                        <c:v>1001.1853599999999</c:v>
                      </c:pt>
                      <c:pt idx="133">
                        <c:v>1000.46084</c:v>
                      </c:pt>
                      <c:pt idx="134">
                        <c:v>999.73631999999998</c:v>
                      </c:pt>
                      <c:pt idx="135">
                        <c:v>999.01179999999999</c:v>
                      </c:pt>
                      <c:pt idx="136">
                        <c:v>998.25004000000001</c:v>
                      </c:pt>
                      <c:pt idx="137">
                        <c:v>997.48828000000003</c:v>
                      </c:pt>
                      <c:pt idx="138">
                        <c:v>996.72651999999994</c:v>
                      </c:pt>
                      <c:pt idx="139">
                        <c:v>995.96475999999996</c:v>
                      </c:pt>
                      <c:pt idx="140">
                        <c:v>995.20299999999997</c:v>
                      </c:pt>
                      <c:pt idx="141">
                        <c:v>994.44123999999999</c:v>
                      </c:pt>
                      <c:pt idx="142">
                        <c:v>993.67948000000001</c:v>
                      </c:pt>
                      <c:pt idx="143">
                        <c:v>992.91771999999992</c:v>
                      </c:pt>
                      <c:pt idx="144">
                        <c:v>992.15595999999994</c:v>
                      </c:pt>
                      <c:pt idx="145">
                        <c:v>991.39419999999996</c:v>
                      </c:pt>
                      <c:pt idx="146">
                        <c:v>990.5962199999999</c:v>
                      </c:pt>
                      <c:pt idx="147">
                        <c:v>989.79823999999996</c:v>
                      </c:pt>
                      <c:pt idx="148">
                        <c:v>989.00026000000003</c:v>
                      </c:pt>
                      <c:pt idx="149">
                        <c:v>988.20227999999997</c:v>
                      </c:pt>
                      <c:pt idx="150">
                        <c:v>987.40429999999992</c:v>
                      </c:pt>
                      <c:pt idx="151">
                        <c:v>986.60631999999998</c:v>
                      </c:pt>
                      <c:pt idx="152">
                        <c:v>985.80834000000004</c:v>
                      </c:pt>
                      <c:pt idx="153">
                        <c:v>985.01035999999999</c:v>
                      </c:pt>
                      <c:pt idx="154">
                        <c:v>984.21237999999994</c:v>
                      </c:pt>
                      <c:pt idx="155">
                        <c:v>983.4144</c:v>
                      </c:pt>
                      <c:pt idx="156">
                        <c:v>982.58126000000004</c:v>
                      </c:pt>
                      <c:pt idx="157">
                        <c:v>981.74811999999997</c:v>
                      </c:pt>
                      <c:pt idx="158">
                        <c:v>980.91498000000001</c:v>
                      </c:pt>
                      <c:pt idx="159">
                        <c:v>980.08183999999994</c:v>
                      </c:pt>
                      <c:pt idx="160">
                        <c:v>979.24869999999999</c:v>
                      </c:pt>
                      <c:pt idx="161">
                        <c:v>978.41556000000003</c:v>
                      </c:pt>
                      <c:pt idx="162">
                        <c:v>977.58241999999996</c:v>
                      </c:pt>
                      <c:pt idx="163">
                        <c:v>976.74928</c:v>
                      </c:pt>
                      <c:pt idx="164">
                        <c:v>975.91613999999993</c:v>
                      </c:pt>
                      <c:pt idx="165">
                        <c:v>975.08299999999997</c:v>
                      </c:pt>
                      <c:pt idx="166">
                        <c:v>966.41089999999997</c:v>
                      </c:pt>
                      <c:pt idx="167">
                        <c:v>957.40940000000001</c:v>
                      </c:pt>
                      <c:pt idx="168">
                        <c:v>948.09019999999998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184C-414D-84AC-804EC916F92B}"/>
                  </c:ext>
                </c:extLst>
              </c15:ser>
            </c15:filteredScatterSeries>
            <c15:filteredScatterSeries>
              <c15:ser>
                <c:idx val="33"/>
                <c:order val="3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Glikol!$AN$17</c15:sqref>
                        </c15:formulaRef>
                      </c:ext>
                    </c:extLst>
                    <c:strCache>
                      <c:ptCount val="1"/>
                      <c:pt idx="0">
                        <c:v>31 %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50000"/>
                      </a:schemeClr>
                    </a:solidFill>
                    <a:ln w="952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Glikol!$AN$18:$AN$186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30">
                        <c:v>1055.550909090909</c:v>
                      </c:pt>
                      <c:pt idx="31">
                        <c:v>1055.2324545454546</c:v>
                      </c:pt>
                      <c:pt idx="32">
                        <c:v>1054.9140000000002</c:v>
                      </c:pt>
                      <c:pt idx="33">
                        <c:v>1054.5955454545453</c:v>
                      </c:pt>
                      <c:pt idx="34">
                        <c:v>1054.2770909090909</c:v>
                      </c:pt>
                      <c:pt idx="35">
                        <c:v>1053.9586363636363</c:v>
                      </c:pt>
                      <c:pt idx="36">
                        <c:v>1053.6055363636362</c:v>
                      </c:pt>
                      <c:pt idx="37">
                        <c:v>1053.2524363636364</c:v>
                      </c:pt>
                      <c:pt idx="38">
                        <c:v>1052.8993363636364</c:v>
                      </c:pt>
                      <c:pt idx="39">
                        <c:v>1052.5462363636364</c:v>
                      </c:pt>
                      <c:pt idx="40">
                        <c:v>1052.1931363636365</c:v>
                      </c:pt>
                      <c:pt idx="41">
                        <c:v>1051.8400363636365</c:v>
                      </c:pt>
                      <c:pt idx="42">
                        <c:v>1051.4869363636365</c:v>
                      </c:pt>
                      <c:pt idx="43">
                        <c:v>1051.1338363636364</c:v>
                      </c:pt>
                      <c:pt idx="44">
                        <c:v>1050.7807363636366</c:v>
                      </c:pt>
                      <c:pt idx="45">
                        <c:v>1050.4276363636366</c:v>
                      </c:pt>
                      <c:pt idx="46">
                        <c:v>1050.0301090909093</c:v>
                      </c:pt>
                      <c:pt idx="47">
                        <c:v>1049.632581818182</c:v>
                      </c:pt>
                      <c:pt idx="48">
                        <c:v>1049.2350545454547</c:v>
                      </c:pt>
                      <c:pt idx="49">
                        <c:v>1048.8375272727274</c:v>
                      </c:pt>
                      <c:pt idx="50">
                        <c:v>1048.44</c:v>
                      </c:pt>
                      <c:pt idx="51">
                        <c:v>1048.0424727272728</c:v>
                      </c:pt>
                      <c:pt idx="52">
                        <c:v>1047.6449454545457</c:v>
                      </c:pt>
                      <c:pt idx="53">
                        <c:v>1047.2474181818181</c:v>
                      </c:pt>
                      <c:pt idx="54">
                        <c:v>1046.8498909090911</c:v>
                      </c:pt>
                      <c:pt idx="55">
                        <c:v>1046.4523636363638</c:v>
                      </c:pt>
                      <c:pt idx="56">
                        <c:v>1046.0111000000002</c:v>
                      </c:pt>
                      <c:pt idx="57">
                        <c:v>1045.5698363636363</c:v>
                      </c:pt>
                      <c:pt idx="58">
                        <c:v>1045.1285727272727</c:v>
                      </c:pt>
                      <c:pt idx="59">
                        <c:v>1044.6873090909091</c:v>
                      </c:pt>
                      <c:pt idx="60">
                        <c:v>1044.2460454545455</c:v>
                      </c:pt>
                      <c:pt idx="61">
                        <c:v>1043.8047818181819</c:v>
                      </c:pt>
                      <c:pt idx="62">
                        <c:v>1043.3635181818183</c:v>
                      </c:pt>
                      <c:pt idx="63">
                        <c:v>1042.9222545454547</c:v>
                      </c:pt>
                      <c:pt idx="64">
                        <c:v>1042.4809909090909</c:v>
                      </c:pt>
                      <c:pt idx="65">
                        <c:v>1042.0397272727273</c:v>
                      </c:pt>
                      <c:pt idx="66">
                        <c:v>1041.5553909090909</c:v>
                      </c:pt>
                      <c:pt idx="67">
                        <c:v>1041.0710545454544</c:v>
                      </c:pt>
                      <c:pt idx="68">
                        <c:v>1040.5867181818182</c:v>
                      </c:pt>
                      <c:pt idx="69">
                        <c:v>1040.1023818181818</c:v>
                      </c:pt>
                      <c:pt idx="70">
                        <c:v>1039.6180454545456</c:v>
                      </c:pt>
                      <c:pt idx="71">
                        <c:v>1039.1337090909092</c:v>
                      </c:pt>
                      <c:pt idx="72">
                        <c:v>1038.6493727272727</c:v>
                      </c:pt>
                      <c:pt idx="73">
                        <c:v>1038.1650363636365</c:v>
                      </c:pt>
                      <c:pt idx="74">
                        <c:v>1037.6807000000001</c:v>
                      </c:pt>
                      <c:pt idx="75">
                        <c:v>1037.1963636363637</c:v>
                      </c:pt>
                      <c:pt idx="76">
                        <c:v>1036.6698454545453</c:v>
                      </c:pt>
                      <c:pt idx="77">
                        <c:v>1036.1433272727274</c:v>
                      </c:pt>
                      <c:pt idx="78">
                        <c:v>1035.6168090909091</c:v>
                      </c:pt>
                      <c:pt idx="79">
                        <c:v>1035.090290909091</c:v>
                      </c:pt>
                      <c:pt idx="80">
                        <c:v>1034.5637727272726</c:v>
                      </c:pt>
                      <c:pt idx="81">
                        <c:v>1034.0372545454547</c:v>
                      </c:pt>
                      <c:pt idx="82">
                        <c:v>1033.5107363636364</c:v>
                      </c:pt>
                      <c:pt idx="83">
                        <c:v>1032.9842181818183</c:v>
                      </c:pt>
                      <c:pt idx="84">
                        <c:v>1032.4577000000002</c:v>
                      </c:pt>
                      <c:pt idx="85">
                        <c:v>1031.9311818181818</c:v>
                      </c:pt>
                      <c:pt idx="86">
                        <c:v>1031.3630727272728</c:v>
                      </c:pt>
                      <c:pt idx="87">
                        <c:v>1030.7949636363637</c:v>
                      </c:pt>
                      <c:pt idx="88">
                        <c:v>1030.2268545454547</c:v>
                      </c:pt>
                      <c:pt idx="89">
                        <c:v>1029.6587454545456</c:v>
                      </c:pt>
                      <c:pt idx="90">
                        <c:v>1029.0906363636363</c:v>
                      </c:pt>
                      <c:pt idx="91">
                        <c:v>1028.5225272727273</c:v>
                      </c:pt>
                      <c:pt idx="92">
                        <c:v>1027.9544181818183</c:v>
                      </c:pt>
                      <c:pt idx="93">
                        <c:v>1027.3863090909092</c:v>
                      </c:pt>
                      <c:pt idx="94">
                        <c:v>1026.8181999999999</c:v>
                      </c:pt>
                      <c:pt idx="95">
                        <c:v>1026.2500909090909</c:v>
                      </c:pt>
                      <c:pt idx="96">
                        <c:v>1025.6412727272727</c:v>
                      </c:pt>
                      <c:pt idx="97">
                        <c:v>1025.0324545454546</c:v>
                      </c:pt>
                      <c:pt idx="98">
                        <c:v>1024.4236363636364</c:v>
                      </c:pt>
                      <c:pt idx="99">
                        <c:v>1023.8148181818182</c:v>
                      </c:pt>
                      <c:pt idx="100">
                        <c:v>1023.2060000000001</c:v>
                      </c:pt>
                      <c:pt idx="101">
                        <c:v>1022.5971818181819</c:v>
                      </c:pt>
                      <c:pt idx="102">
                        <c:v>1021.9883636363636</c:v>
                      </c:pt>
                      <c:pt idx="103">
                        <c:v>1021.3795454545455</c:v>
                      </c:pt>
                      <c:pt idx="104">
                        <c:v>1020.7707272727273</c:v>
                      </c:pt>
                      <c:pt idx="105">
                        <c:v>1020.1619090909091</c:v>
                      </c:pt>
                      <c:pt idx="106">
                        <c:v>1019.5133545454545</c:v>
                      </c:pt>
                      <c:pt idx="107">
                        <c:v>1018.8647999999999</c:v>
                      </c:pt>
                      <c:pt idx="108">
                        <c:v>1018.2162454545455</c:v>
                      </c:pt>
                      <c:pt idx="109">
                        <c:v>1017.567690909091</c:v>
                      </c:pt>
                      <c:pt idx="110">
                        <c:v>1016.9191363636364</c:v>
                      </c:pt>
                      <c:pt idx="111">
                        <c:v>1016.2705818181818</c:v>
                      </c:pt>
                      <c:pt idx="112">
                        <c:v>1015.6220272727272</c:v>
                      </c:pt>
                      <c:pt idx="113">
                        <c:v>1014.9734727272728</c:v>
                      </c:pt>
                      <c:pt idx="114">
                        <c:v>1014.3249181818182</c:v>
                      </c:pt>
                      <c:pt idx="115">
                        <c:v>1013.6763636363636</c:v>
                      </c:pt>
                      <c:pt idx="116">
                        <c:v>1012.9888636363637</c:v>
                      </c:pt>
                      <c:pt idx="117">
                        <c:v>1012.3013636363636</c:v>
                      </c:pt>
                      <c:pt idx="118">
                        <c:v>1011.6138636363636</c:v>
                      </c:pt>
                      <c:pt idx="119">
                        <c:v>1010.9263636363636</c:v>
                      </c:pt>
                      <c:pt idx="120">
                        <c:v>1010.2388636363636</c:v>
                      </c:pt>
                      <c:pt idx="121">
                        <c:v>1009.5513636363637</c:v>
                      </c:pt>
                      <c:pt idx="122">
                        <c:v>1008.8638636363636</c:v>
                      </c:pt>
                      <c:pt idx="123">
                        <c:v>1008.1763636363636</c:v>
                      </c:pt>
                      <c:pt idx="124">
                        <c:v>1007.4888636363636</c:v>
                      </c:pt>
                      <c:pt idx="125">
                        <c:v>1006.8013636363636</c:v>
                      </c:pt>
                      <c:pt idx="126">
                        <c:v>1006.0758727272727</c:v>
                      </c:pt>
                      <c:pt idx="127">
                        <c:v>1005.3503818181817</c:v>
                      </c:pt>
                      <c:pt idx="128">
                        <c:v>1004.6248909090909</c:v>
                      </c:pt>
                      <c:pt idx="129">
                        <c:v>1003.8994</c:v>
                      </c:pt>
                      <c:pt idx="130">
                        <c:v>1003.173909090909</c:v>
                      </c:pt>
                      <c:pt idx="131">
                        <c:v>1002.4484181818182</c:v>
                      </c:pt>
                      <c:pt idx="132">
                        <c:v>1001.7229272727272</c:v>
                      </c:pt>
                      <c:pt idx="133">
                        <c:v>1000.9974363636363</c:v>
                      </c:pt>
                      <c:pt idx="134">
                        <c:v>1000.2719454545454</c:v>
                      </c:pt>
                      <c:pt idx="135">
                        <c:v>999.54645454545459</c:v>
                      </c:pt>
                      <c:pt idx="136">
                        <c:v>998.78395090909089</c:v>
                      </c:pt>
                      <c:pt idx="137">
                        <c:v>998.0214472727273</c:v>
                      </c:pt>
                      <c:pt idx="138">
                        <c:v>997.2589436363636</c:v>
                      </c:pt>
                      <c:pt idx="139">
                        <c:v>996.49644000000001</c:v>
                      </c:pt>
                      <c:pt idx="140">
                        <c:v>995.7339363636363</c:v>
                      </c:pt>
                      <c:pt idx="141">
                        <c:v>994.97143272727271</c:v>
                      </c:pt>
                      <c:pt idx="142">
                        <c:v>994.20892909090912</c:v>
                      </c:pt>
                      <c:pt idx="143">
                        <c:v>993.44642545454542</c:v>
                      </c:pt>
                      <c:pt idx="144">
                        <c:v>992.68392181818172</c:v>
                      </c:pt>
                      <c:pt idx="145">
                        <c:v>991.92141818181813</c:v>
                      </c:pt>
                      <c:pt idx="146">
                        <c:v>991.12289454545441</c:v>
                      </c:pt>
                      <c:pt idx="147">
                        <c:v>990.32437090909082</c:v>
                      </c:pt>
                      <c:pt idx="148">
                        <c:v>989.52584727272733</c:v>
                      </c:pt>
                      <c:pt idx="149">
                        <c:v>988.72732363636362</c:v>
                      </c:pt>
                      <c:pt idx="150">
                        <c:v>987.92879999999991</c:v>
                      </c:pt>
                      <c:pt idx="151">
                        <c:v>987.13027636363631</c:v>
                      </c:pt>
                      <c:pt idx="152">
                        <c:v>986.33175272727271</c:v>
                      </c:pt>
                      <c:pt idx="153">
                        <c:v>985.53322909090912</c:v>
                      </c:pt>
                      <c:pt idx="154">
                        <c:v>984.73470545454541</c:v>
                      </c:pt>
                      <c:pt idx="155">
                        <c:v>983.93618181818181</c:v>
                      </c:pt>
                      <c:pt idx="156">
                        <c:v>983.10268636363639</c:v>
                      </c:pt>
                      <c:pt idx="157">
                        <c:v>982.26919090909087</c:v>
                      </c:pt>
                      <c:pt idx="158">
                        <c:v>981.43569545454545</c:v>
                      </c:pt>
                      <c:pt idx="159">
                        <c:v>980.60219999999993</c:v>
                      </c:pt>
                      <c:pt idx="160">
                        <c:v>979.76870454545451</c:v>
                      </c:pt>
                      <c:pt idx="161">
                        <c:v>978.9352090909091</c:v>
                      </c:pt>
                      <c:pt idx="162">
                        <c:v>978.10171363636357</c:v>
                      </c:pt>
                      <c:pt idx="163">
                        <c:v>977.26821818181816</c:v>
                      </c:pt>
                      <c:pt idx="164">
                        <c:v>976.43472272727263</c:v>
                      </c:pt>
                      <c:pt idx="165">
                        <c:v>975.60122727272721</c:v>
                      </c:pt>
                      <c:pt idx="166">
                        <c:v>966.92730909090903</c:v>
                      </c:pt>
                      <c:pt idx="167">
                        <c:v>957.92557272727277</c:v>
                      </c:pt>
                      <c:pt idx="168">
                        <c:v>948.60756363636358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184C-414D-84AC-804EC916F92B}"/>
                  </c:ext>
                </c:extLst>
              </c15:ser>
            </c15:filteredScatterSeries>
            <c15:filteredScatterSeries>
              <c15:ser>
                <c:idx val="34"/>
                <c:order val="3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Glikol!$AO$17</c15:sqref>
                        </c15:formulaRef>
                      </c:ext>
                    </c:extLst>
                    <c:strCache>
                      <c:ptCount val="1"/>
                      <c:pt idx="0">
                        <c:v>32 %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50000"/>
                      </a:schemeClr>
                    </a:solidFill>
                    <a:ln w="9525">
                      <a:solidFill>
                        <a:schemeClr val="accent5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Glikol!$AO$18:$AO$186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30">
                        <c:v>1057.0967272727273</c:v>
                      </c:pt>
                      <c:pt idx="31">
                        <c:v>1056.7721636363638</c:v>
                      </c:pt>
                      <c:pt idx="32">
                        <c:v>1056.4476000000002</c:v>
                      </c:pt>
                      <c:pt idx="33">
                        <c:v>1056.1230363636364</c:v>
                      </c:pt>
                      <c:pt idx="34">
                        <c:v>1055.7984727272726</c:v>
                      </c:pt>
                      <c:pt idx="35">
                        <c:v>1055.473909090909</c:v>
                      </c:pt>
                      <c:pt idx="36">
                        <c:v>1055.113409090909</c:v>
                      </c:pt>
                      <c:pt idx="37">
                        <c:v>1054.7529090909093</c:v>
                      </c:pt>
                      <c:pt idx="38">
                        <c:v>1054.3924090909093</c:v>
                      </c:pt>
                      <c:pt idx="39">
                        <c:v>1054.031909090909</c:v>
                      </c:pt>
                      <c:pt idx="40">
                        <c:v>1053.6714090909093</c:v>
                      </c:pt>
                      <c:pt idx="41">
                        <c:v>1053.3109090909093</c:v>
                      </c:pt>
                      <c:pt idx="42">
                        <c:v>1052.950409090909</c:v>
                      </c:pt>
                      <c:pt idx="43">
                        <c:v>1052.589909090909</c:v>
                      </c:pt>
                      <c:pt idx="44">
                        <c:v>1052.2294090909093</c:v>
                      </c:pt>
                      <c:pt idx="45">
                        <c:v>1051.8689090909093</c:v>
                      </c:pt>
                      <c:pt idx="46">
                        <c:v>1051.4647272727273</c:v>
                      </c:pt>
                      <c:pt idx="47">
                        <c:v>1051.0605454545457</c:v>
                      </c:pt>
                      <c:pt idx="48">
                        <c:v>1050.6563636363637</c:v>
                      </c:pt>
                      <c:pt idx="49">
                        <c:v>1050.252181818182</c:v>
                      </c:pt>
                      <c:pt idx="50">
                        <c:v>1049.8480000000002</c:v>
                      </c:pt>
                      <c:pt idx="51">
                        <c:v>1049.4438181818182</c:v>
                      </c:pt>
                      <c:pt idx="52">
                        <c:v>1049.0396363636364</c:v>
                      </c:pt>
                      <c:pt idx="53">
                        <c:v>1048.6354545454546</c:v>
                      </c:pt>
                      <c:pt idx="54">
                        <c:v>1048.2312727272729</c:v>
                      </c:pt>
                      <c:pt idx="55">
                        <c:v>1047.8270909090909</c:v>
                      </c:pt>
                      <c:pt idx="56">
                        <c:v>1047.3799000000001</c:v>
                      </c:pt>
                      <c:pt idx="57">
                        <c:v>1046.9327090909092</c:v>
                      </c:pt>
                      <c:pt idx="58">
                        <c:v>1046.4855181818182</c:v>
                      </c:pt>
                      <c:pt idx="59">
                        <c:v>1046.0383272727272</c:v>
                      </c:pt>
                      <c:pt idx="60">
                        <c:v>1045.5911363636365</c:v>
                      </c:pt>
                      <c:pt idx="61">
                        <c:v>1045.1439454545457</c:v>
                      </c:pt>
                      <c:pt idx="62">
                        <c:v>1044.6967545454547</c:v>
                      </c:pt>
                      <c:pt idx="63">
                        <c:v>1044.2495636363637</c:v>
                      </c:pt>
                      <c:pt idx="64">
                        <c:v>1043.8023727272728</c:v>
                      </c:pt>
                      <c:pt idx="65">
                        <c:v>1043.3551818181818</c:v>
                      </c:pt>
                      <c:pt idx="66">
                        <c:v>1042.8655727272728</c:v>
                      </c:pt>
                      <c:pt idx="67">
                        <c:v>1042.3759636363636</c:v>
                      </c:pt>
                      <c:pt idx="68">
                        <c:v>1041.8863545454547</c:v>
                      </c:pt>
                      <c:pt idx="69">
                        <c:v>1041.3967454545455</c:v>
                      </c:pt>
                      <c:pt idx="70">
                        <c:v>1040.9071363636365</c:v>
                      </c:pt>
                      <c:pt idx="71">
                        <c:v>1040.4175272727273</c:v>
                      </c:pt>
                      <c:pt idx="72">
                        <c:v>1039.9279181818181</c:v>
                      </c:pt>
                      <c:pt idx="73">
                        <c:v>1039.4383090909091</c:v>
                      </c:pt>
                      <c:pt idx="74">
                        <c:v>1038.9487000000001</c:v>
                      </c:pt>
                      <c:pt idx="75">
                        <c:v>1038.4590909090909</c:v>
                      </c:pt>
                      <c:pt idx="76">
                        <c:v>1037.9279363636363</c:v>
                      </c:pt>
                      <c:pt idx="77">
                        <c:v>1037.3967818181818</c:v>
                      </c:pt>
                      <c:pt idx="78">
                        <c:v>1036.8656272727274</c:v>
                      </c:pt>
                      <c:pt idx="79">
                        <c:v>1036.3344727272727</c:v>
                      </c:pt>
                      <c:pt idx="80">
                        <c:v>1035.8033181818182</c:v>
                      </c:pt>
                      <c:pt idx="81">
                        <c:v>1035.2721636363638</c:v>
                      </c:pt>
                      <c:pt idx="82">
                        <c:v>1034.7410090909091</c:v>
                      </c:pt>
                      <c:pt idx="83">
                        <c:v>1034.2098545454546</c:v>
                      </c:pt>
                      <c:pt idx="84">
                        <c:v>1033.6787000000002</c:v>
                      </c:pt>
                      <c:pt idx="85">
                        <c:v>1033.1475454545455</c:v>
                      </c:pt>
                      <c:pt idx="86">
                        <c:v>1032.5754181818183</c:v>
                      </c:pt>
                      <c:pt idx="87">
                        <c:v>1032.003290909091</c:v>
                      </c:pt>
                      <c:pt idx="88">
                        <c:v>1031.4311636363636</c:v>
                      </c:pt>
                      <c:pt idx="89">
                        <c:v>1030.8590363636365</c:v>
                      </c:pt>
                      <c:pt idx="90">
                        <c:v>1030.2869090909091</c:v>
                      </c:pt>
                      <c:pt idx="91">
                        <c:v>1029.7147818181818</c:v>
                      </c:pt>
                      <c:pt idx="92">
                        <c:v>1029.1426545454547</c:v>
                      </c:pt>
                      <c:pt idx="93">
                        <c:v>1028.5705272727273</c:v>
                      </c:pt>
                      <c:pt idx="94">
                        <c:v>1027.9983999999999</c:v>
                      </c:pt>
                      <c:pt idx="95">
                        <c:v>1027.4262727272728</c:v>
                      </c:pt>
                      <c:pt idx="96">
                        <c:v>1026.8140181818183</c:v>
                      </c:pt>
                      <c:pt idx="97">
                        <c:v>1026.2017636363637</c:v>
                      </c:pt>
                      <c:pt idx="98">
                        <c:v>1025.5895090909091</c:v>
                      </c:pt>
                      <c:pt idx="99">
                        <c:v>1024.9772545454546</c:v>
                      </c:pt>
                      <c:pt idx="100">
                        <c:v>1024.365</c:v>
                      </c:pt>
                      <c:pt idx="101">
                        <c:v>1023.7527454545454</c:v>
                      </c:pt>
                      <c:pt idx="102">
                        <c:v>1023.1404909090909</c:v>
                      </c:pt>
                      <c:pt idx="103">
                        <c:v>1022.5282363636364</c:v>
                      </c:pt>
                      <c:pt idx="104">
                        <c:v>1021.9159818181819</c:v>
                      </c:pt>
                      <c:pt idx="105">
                        <c:v>1021.3037272727273</c:v>
                      </c:pt>
                      <c:pt idx="106">
                        <c:v>1020.6522636363636</c:v>
                      </c:pt>
                      <c:pt idx="107">
                        <c:v>1020.0008</c:v>
                      </c:pt>
                      <c:pt idx="108">
                        <c:v>1019.3493363636364</c:v>
                      </c:pt>
                      <c:pt idx="109">
                        <c:v>1018.6978727272727</c:v>
                      </c:pt>
                      <c:pt idx="110">
                        <c:v>1018.0464090909092</c:v>
                      </c:pt>
                      <c:pt idx="111">
                        <c:v>1017.3949454545455</c:v>
                      </c:pt>
                      <c:pt idx="112">
                        <c:v>1016.7434818181819</c:v>
                      </c:pt>
                      <c:pt idx="113">
                        <c:v>1016.0920181818182</c:v>
                      </c:pt>
                      <c:pt idx="114">
                        <c:v>1015.4405545454546</c:v>
                      </c:pt>
                      <c:pt idx="115">
                        <c:v>1014.7890909090909</c:v>
                      </c:pt>
                      <c:pt idx="116">
                        <c:v>1014.0991909090909</c:v>
                      </c:pt>
                      <c:pt idx="117">
                        <c:v>1013.4092909090909</c:v>
                      </c:pt>
                      <c:pt idx="118">
                        <c:v>1012.7193909090909</c:v>
                      </c:pt>
                      <c:pt idx="119">
                        <c:v>1012.0294909090909</c:v>
                      </c:pt>
                      <c:pt idx="120">
                        <c:v>1011.3395909090909</c:v>
                      </c:pt>
                      <c:pt idx="121">
                        <c:v>1010.649690909091</c:v>
                      </c:pt>
                      <c:pt idx="122">
                        <c:v>1009.9597909090909</c:v>
                      </c:pt>
                      <c:pt idx="123">
                        <c:v>1009.2698909090909</c:v>
                      </c:pt>
                      <c:pt idx="124">
                        <c:v>1008.5799909090908</c:v>
                      </c:pt>
                      <c:pt idx="125">
                        <c:v>1007.8900909090909</c:v>
                      </c:pt>
                      <c:pt idx="126">
                        <c:v>1007.1626581818182</c:v>
                      </c:pt>
                      <c:pt idx="127">
                        <c:v>1006.4352254545454</c:v>
                      </c:pt>
                      <c:pt idx="128">
                        <c:v>1005.7077927272727</c:v>
                      </c:pt>
                      <c:pt idx="129">
                        <c:v>1004.98036</c:v>
                      </c:pt>
                      <c:pt idx="130">
                        <c:v>1004.2529272727272</c:v>
                      </c:pt>
                      <c:pt idx="131">
                        <c:v>1003.5254945454545</c:v>
                      </c:pt>
                      <c:pt idx="132">
                        <c:v>1002.7980618181817</c:v>
                      </c:pt>
                      <c:pt idx="133">
                        <c:v>1002.0706290909091</c:v>
                      </c:pt>
                      <c:pt idx="134">
                        <c:v>1001.3431963636364</c:v>
                      </c:pt>
                      <c:pt idx="135">
                        <c:v>1000.6157636363637</c:v>
                      </c:pt>
                      <c:pt idx="136">
                        <c:v>999.85177272727276</c:v>
                      </c:pt>
                      <c:pt idx="137">
                        <c:v>999.08778181818184</c:v>
                      </c:pt>
                      <c:pt idx="138">
                        <c:v>998.3237909090908</c:v>
                      </c:pt>
                      <c:pt idx="139">
                        <c:v>997.5598</c:v>
                      </c:pt>
                      <c:pt idx="140">
                        <c:v>996.79580909090907</c:v>
                      </c:pt>
                      <c:pt idx="141">
                        <c:v>996.03181818181815</c:v>
                      </c:pt>
                      <c:pt idx="142">
                        <c:v>995.26782727272723</c:v>
                      </c:pt>
                      <c:pt idx="143">
                        <c:v>994.50383636363631</c:v>
                      </c:pt>
                      <c:pt idx="144">
                        <c:v>993.73984545454539</c:v>
                      </c:pt>
                      <c:pt idx="145">
                        <c:v>992.97585454545447</c:v>
                      </c:pt>
                      <c:pt idx="146">
                        <c:v>992.17624363636355</c:v>
                      </c:pt>
                      <c:pt idx="147">
                        <c:v>991.37663272727264</c:v>
                      </c:pt>
                      <c:pt idx="148">
                        <c:v>990.57702181818183</c:v>
                      </c:pt>
                      <c:pt idx="149">
                        <c:v>989.77741090909092</c:v>
                      </c:pt>
                      <c:pt idx="150">
                        <c:v>988.9778</c:v>
                      </c:pt>
                      <c:pt idx="151">
                        <c:v>988.17818909090909</c:v>
                      </c:pt>
                      <c:pt idx="152">
                        <c:v>987.37857818181817</c:v>
                      </c:pt>
                      <c:pt idx="153">
                        <c:v>986.57896727272725</c:v>
                      </c:pt>
                      <c:pt idx="154">
                        <c:v>985.77935636363634</c:v>
                      </c:pt>
                      <c:pt idx="155">
                        <c:v>984.97974545454542</c:v>
                      </c:pt>
                      <c:pt idx="156">
                        <c:v>984.1455390909091</c:v>
                      </c:pt>
                      <c:pt idx="157">
                        <c:v>983.31133272727277</c:v>
                      </c:pt>
                      <c:pt idx="158">
                        <c:v>982.47712636363633</c:v>
                      </c:pt>
                      <c:pt idx="159">
                        <c:v>981.64292</c:v>
                      </c:pt>
                      <c:pt idx="160">
                        <c:v>980.80871363636368</c:v>
                      </c:pt>
                      <c:pt idx="161">
                        <c:v>979.97450727272735</c:v>
                      </c:pt>
                      <c:pt idx="162">
                        <c:v>979.14030090909091</c:v>
                      </c:pt>
                      <c:pt idx="163">
                        <c:v>978.30609454545458</c:v>
                      </c:pt>
                      <c:pt idx="164">
                        <c:v>977.47188818181814</c:v>
                      </c:pt>
                      <c:pt idx="165">
                        <c:v>976.63768181818182</c:v>
                      </c:pt>
                      <c:pt idx="166">
                        <c:v>967.96012727272728</c:v>
                      </c:pt>
                      <c:pt idx="167">
                        <c:v>958.95791818181817</c:v>
                      </c:pt>
                      <c:pt idx="168">
                        <c:v>949.64229090909089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184C-414D-84AC-804EC916F92B}"/>
                  </c:ext>
                </c:extLst>
              </c15:ser>
            </c15:filteredScatterSeries>
            <c15:filteredScatterSeries>
              <c15:ser>
                <c:idx val="35"/>
                <c:order val="3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Glikol!$AP$17</c15:sqref>
                        </c15:formulaRef>
                      </c:ext>
                    </c:extLst>
                    <c:strCache>
                      <c:ptCount val="1"/>
                      <c:pt idx="0">
                        <c:v>33 %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50000"/>
                      </a:schemeClr>
                    </a:solidFill>
                    <a:ln w="9525">
                      <a:solidFill>
                        <a:schemeClr val="accent6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Glikol!$AP$18:$AP$186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30">
                        <c:v>1058.6425454545456</c:v>
                      </c:pt>
                      <c:pt idx="31">
                        <c:v>1058.3118727272729</c:v>
                      </c:pt>
                      <c:pt idx="32">
                        <c:v>1057.9812000000002</c:v>
                      </c:pt>
                      <c:pt idx="33">
                        <c:v>1057.6505272727272</c:v>
                      </c:pt>
                      <c:pt idx="34">
                        <c:v>1057.3198545454545</c:v>
                      </c:pt>
                      <c:pt idx="35">
                        <c:v>1056.9891818181818</c:v>
                      </c:pt>
                      <c:pt idx="36">
                        <c:v>1056.6212818181818</c:v>
                      </c:pt>
                      <c:pt idx="37">
                        <c:v>1056.2533818181819</c:v>
                      </c:pt>
                      <c:pt idx="38">
                        <c:v>1055.8854818181819</c:v>
                      </c:pt>
                      <c:pt idx="39">
                        <c:v>1055.5175818181817</c:v>
                      </c:pt>
                      <c:pt idx="40">
                        <c:v>1055.149681818182</c:v>
                      </c:pt>
                      <c:pt idx="41">
                        <c:v>1054.781781818182</c:v>
                      </c:pt>
                      <c:pt idx="42">
                        <c:v>1054.4138818181818</c:v>
                      </c:pt>
                      <c:pt idx="43">
                        <c:v>1054.0459818181819</c:v>
                      </c:pt>
                      <c:pt idx="44">
                        <c:v>1053.6780818181819</c:v>
                      </c:pt>
                      <c:pt idx="45">
                        <c:v>1053.3101818181819</c:v>
                      </c:pt>
                      <c:pt idx="46">
                        <c:v>1052.8993454545455</c:v>
                      </c:pt>
                      <c:pt idx="47">
                        <c:v>1052.4885090909092</c:v>
                      </c:pt>
                      <c:pt idx="48">
                        <c:v>1052.0776727272728</c:v>
                      </c:pt>
                      <c:pt idx="49">
                        <c:v>1051.6668363636365</c:v>
                      </c:pt>
                      <c:pt idx="50">
                        <c:v>1051.2560000000001</c:v>
                      </c:pt>
                      <c:pt idx="51">
                        <c:v>1050.8451636363636</c:v>
                      </c:pt>
                      <c:pt idx="52">
                        <c:v>1050.4343272727274</c:v>
                      </c:pt>
                      <c:pt idx="53">
                        <c:v>1050.0234909090909</c:v>
                      </c:pt>
                      <c:pt idx="54">
                        <c:v>1049.6126545454547</c:v>
                      </c:pt>
                      <c:pt idx="55">
                        <c:v>1049.2018181818182</c:v>
                      </c:pt>
                      <c:pt idx="56">
                        <c:v>1048.7487000000001</c:v>
                      </c:pt>
                      <c:pt idx="57">
                        <c:v>1048.2955818181817</c:v>
                      </c:pt>
                      <c:pt idx="58">
                        <c:v>1047.8424636363636</c:v>
                      </c:pt>
                      <c:pt idx="59">
                        <c:v>1047.3893454545455</c:v>
                      </c:pt>
                      <c:pt idx="60">
                        <c:v>1046.9362272727274</c:v>
                      </c:pt>
                      <c:pt idx="61">
                        <c:v>1046.4831090909092</c:v>
                      </c:pt>
                      <c:pt idx="62">
                        <c:v>1046.0299909090911</c:v>
                      </c:pt>
                      <c:pt idx="63">
                        <c:v>1045.5768727272728</c:v>
                      </c:pt>
                      <c:pt idx="64">
                        <c:v>1045.1237545454546</c:v>
                      </c:pt>
                      <c:pt idx="65">
                        <c:v>1044.6706363636363</c:v>
                      </c:pt>
                      <c:pt idx="66">
                        <c:v>1044.1757545454545</c:v>
                      </c:pt>
                      <c:pt idx="67">
                        <c:v>1043.6808727272726</c:v>
                      </c:pt>
                      <c:pt idx="68">
                        <c:v>1043.1859909090911</c:v>
                      </c:pt>
                      <c:pt idx="69">
                        <c:v>1042.6911090909091</c:v>
                      </c:pt>
                      <c:pt idx="70">
                        <c:v>1042.1962272727274</c:v>
                      </c:pt>
                      <c:pt idx="71">
                        <c:v>1041.7013454545454</c:v>
                      </c:pt>
                      <c:pt idx="72">
                        <c:v>1041.2064636363637</c:v>
                      </c:pt>
                      <c:pt idx="73">
                        <c:v>1040.7115818181819</c:v>
                      </c:pt>
                      <c:pt idx="74">
                        <c:v>1040.2167000000002</c:v>
                      </c:pt>
                      <c:pt idx="75">
                        <c:v>1039.7218181818182</c:v>
                      </c:pt>
                      <c:pt idx="76">
                        <c:v>1039.1860272727272</c:v>
                      </c:pt>
                      <c:pt idx="77">
                        <c:v>1038.6502363636364</c:v>
                      </c:pt>
                      <c:pt idx="78">
                        <c:v>1038.1144454545454</c:v>
                      </c:pt>
                      <c:pt idx="79">
                        <c:v>1037.5786545454546</c:v>
                      </c:pt>
                      <c:pt idx="80">
                        <c:v>1037.0428636363636</c:v>
                      </c:pt>
                      <c:pt idx="81">
                        <c:v>1036.5070727272728</c:v>
                      </c:pt>
                      <c:pt idx="82">
                        <c:v>1035.9712818181818</c:v>
                      </c:pt>
                      <c:pt idx="83">
                        <c:v>1035.435490909091</c:v>
                      </c:pt>
                      <c:pt idx="84">
                        <c:v>1034.8997000000002</c:v>
                      </c:pt>
                      <c:pt idx="85">
                        <c:v>1034.3639090909091</c:v>
                      </c:pt>
                      <c:pt idx="86">
                        <c:v>1033.7877636363637</c:v>
                      </c:pt>
                      <c:pt idx="87">
                        <c:v>1033.2116181818183</c:v>
                      </c:pt>
                      <c:pt idx="88">
                        <c:v>1032.6354727272728</c:v>
                      </c:pt>
                      <c:pt idx="89">
                        <c:v>1032.0593272727274</c:v>
                      </c:pt>
                      <c:pt idx="90">
                        <c:v>1031.4831818181819</c:v>
                      </c:pt>
                      <c:pt idx="91">
                        <c:v>1030.9070363636363</c:v>
                      </c:pt>
                      <c:pt idx="92">
                        <c:v>1030.3308909090911</c:v>
                      </c:pt>
                      <c:pt idx="93">
                        <c:v>1029.7547454545456</c:v>
                      </c:pt>
                      <c:pt idx="94">
                        <c:v>1029.1786</c:v>
                      </c:pt>
                      <c:pt idx="95">
                        <c:v>1028.6024545454545</c:v>
                      </c:pt>
                      <c:pt idx="96">
                        <c:v>1027.9867636363638</c:v>
                      </c:pt>
                      <c:pt idx="97">
                        <c:v>1027.3710727272728</c:v>
                      </c:pt>
                      <c:pt idx="98">
                        <c:v>1026.7553818181818</c:v>
                      </c:pt>
                      <c:pt idx="99">
                        <c:v>1026.1396909090911</c:v>
                      </c:pt>
                      <c:pt idx="100">
                        <c:v>1025.5240000000001</c:v>
                      </c:pt>
                      <c:pt idx="101">
                        <c:v>1024.9083090909091</c:v>
                      </c:pt>
                      <c:pt idx="102">
                        <c:v>1024.2926181818182</c:v>
                      </c:pt>
                      <c:pt idx="103">
                        <c:v>1023.6769272727273</c:v>
                      </c:pt>
                      <c:pt idx="104">
                        <c:v>1023.0612363636365</c:v>
                      </c:pt>
                      <c:pt idx="105">
                        <c:v>1022.4455454545455</c:v>
                      </c:pt>
                      <c:pt idx="106">
                        <c:v>1021.7911727272727</c:v>
                      </c:pt>
                      <c:pt idx="107">
                        <c:v>1021.1368</c:v>
                      </c:pt>
                      <c:pt idx="108">
                        <c:v>1020.4824272727274</c:v>
                      </c:pt>
                      <c:pt idx="109">
                        <c:v>1019.8280545454546</c:v>
                      </c:pt>
                      <c:pt idx="110">
                        <c:v>1019.1736818181819</c:v>
                      </c:pt>
                      <c:pt idx="111">
                        <c:v>1018.5193090909091</c:v>
                      </c:pt>
                      <c:pt idx="112">
                        <c:v>1017.8649363636364</c:v>
                      </c:pt>
                      <c:pt idx="113">
                        <c:v>1017.2105636363636</c:v>
                      </c:pt>
                      <c:pt idx="114">
                        <c:v>1016.5561909090909</c:v>
                      </c:pt>
                      <c:pt idx="115">
                        <c:v>1015.9018181818182</c:v>
                      </c:pt>
                      <c:pt idx="116">
                        <c:v>1015.2095181818182</c:v>
                      </c:pt>
                      <c:pt idx="117">
                        <c:v>1014.5172181818182</c:v>
                      </c:pt>
                      <c:pt idx="118">
                        <c:v>1013.8249181818181</c:v>
                      </c:pt>
                      <c:pt idx="119">
                        <c:v>1013.1326181818182</c:v>
                      </c:pt>
                      <c:pt idx="120">
                        <c:v>1012.4403181818182</c:v>
                      </c:pt>
                      <c:pt idx="121">
                        <c:v>1011.7480181818182</c:v>
                      </c:pt>
                      <c:pt idx="122">
                        <c:v>1011.0557181818182</c:v>
                      </c:pt>
                      <c:pt idx="123">
                        <c:v>1010.3634181818181</c:v>
                      </c:pt>
                      <c:pt idx="124">
                        <c:v>1009.6711181818182</c:v>
                      </c:pt>
                      <c:pt idx="125">
                        <c:v>1008.9788181818182</c:v>
                      </c:pt>
                      <c:pt idx="126">
                        <c:v>1008.2494436363636</c:v>
                      </c:pt>
                      <c:pt idx="127">
                        <c:v>1007.520069090909</c:v>
                      </c:pt>
                      <c:pt idx="128">
                        <c:v>1006.7906945454546</c:v>
                      </c:pt>
                      <c:pt idx="129">
                        <c:v>1006.06132</c:v>
                      </c:pt>
                      <c:pt idx="130">
                        <c:v>1005.3319454545453</c:v>
                      </c:pt>
                      <c:pt idx="131">
                        <c:v>1004.6025709090909</c:v>
                      </c:pt>
                      <c:pt idx="132">
                        <c:v>1003.8731963636363</c:v>
                      </c:pt>
                      <c:pt idx="133">
                        <c:v>1003.1438218181818</c:v>
                      </c:pt>
                      <c:pt idx="134">
                        <c:v>1002.4144472727272</c:v>
                      </c:pt>
                      <c:pt idx="135">
                        <c:v>1001.6850727272728</c:v>
                      </c:pt>
                      <c:pt idx="136">
                        <c:v>1000.9195945454545</c:v>
                      </c:pt>
                      <c:pt idx="137">
                        <c:v>1000.1541163636364</c:v>
                      </c:pt>
                      <c:pt idx="138">
                        <c:v>999.38863818181812</c:v>
                      </c:pt>
                      <c:pt idx="139">
                        <c:v>998.62315999999998</c:v>
                      </c:pt>
                      <c:pt idx="140">
                        <c:v>997.85768181818185</c:v>
                      </c:pt>
                      <c:pt idx="141">
                        <c:v>997.09220363636359</c:v>
                      </c:pt>
                      <c:pt idx="142">
                        <c:v>996.32672545454545</c:v>
                      </c:pt>
                      <c:pt idx="143">
                        <c:v>995.5612472727272</c:v>
                      </c:pt>
                      <c:pt idx="144">
                        <c:v>994.79576909090906</c:v>
                      </c:pt>
                      <c:pt idx="145">
                        <c:v>994.03029090909081</c:v>
                      </c:pt>
                      <c:pt idx="146">
                        <c:v>993.22959272727269</c:v>
                      </c:pt>
                      <c:pt idx="147">
                        <c:v>992.42889454545445</c:v>
                      </c:pt>
                      <c:pt idx="148">
                        <c:v>991.62819636363633</c:v>
                      </c:pt>
                      <c:pt idx="149">
                        <c:v>990.82749818181821</c:v>
                      </c:pt>
                      <c:pt idx="150">
                        <c:v>990.02679999999998</c:v>
                      </c:pt>
                      <c:pt idx="151">
                        <c:v>989.22610181818175</c:v>
                      </c:pt>
                      <c:pt idx="152">
                        <c:v>988.42540363636363</c:v>
                      </c:pt>
                      <c:pt idx="153">
                        <c:v>987.62470545454551</c:v>
                      </c:pt>
                      <c:pt idx="154">
                        <c:v>986.82400727272727</c:v>
                      </c:pt>
                      <c:pt idx="155">
                        <c:v>986.02330909090904</c:v>
                      </c:pt>
                      <c:pt idx="156">
                        <c:v>985.1883918181818</c:v>
                      </c:pt>
                      <c:pt idx="157">
                        <c:v>984.35347454545456</c:v>
                      </c:pt>
                      <c:pt idx="158">
                        <c:v>983.51855727272721</c:v>
                      </c:pt>
                      <c:pt idx="159">
                        <c:v>982.68363999999997</c:v>
                      </c:pt>
                      <c:pt idx="160">
                        <c:v>981.84872272727273</c:v>
                      </c:pt>
                      <c:pt idx="161">
                        <c:v>981.01380545454549</c:v>
                      </c:pt>
                      <c:pt idx="162">
                        <c:v>980.17888818181814</c:v>
                      </c:pt>
                      <c:pt idx="163">
                        <c:v>979.3439709090909</c:v>
                      </c:pt>
                      <c:pt idx="164">
                        <c:v>978.50905363636355</c:v>
                      </c:pt>
                      <c:pt idx="165">
                        <c:v>977.67413636363631</c:v>
                      </c:pt>
                      <c:pt idx="166">
                        <c:v>968.99294545454541</c:v>
                      </c:pt>
                      <c:pt idx="167">
                        <c:v>959.99026363636369</c:v>
                      </c:pt>
                      <c:pt idx="168">
                        <c:v>950.6770181818182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184C-414D-84AC-804EC916F92B}"/>
                  </c:ext>
                </c:extLst>
              </c15:ser>
            </c15:filteredScatterSeries>
            <c15:filteredScatterSeries>
              <c15:ser>
                <c:idx val="36"/>
                <c:order val="3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Glikol!$AQ$17</c15:sqref>
                        </c15:formulaRef>
                      </c:ext>
                    </c:extLst>
                    <c:strCache>
                      <c:ptCount val="1"/>
                      <c:pt idx="0">
                        <c:v>34 %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1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Glikol!$AQ$18:$AQ$186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30">
                        <c:v>1060.1883636363639</c:v>
                      </c:pt>
                      <c:pt idx="31">
                        <c:v>1059.8515818181818</c:v>
                      </c:pt>
                      <c:pt idx="32">
                        <c:v>1059.5148000000002</c:v>
                      </c:pt>
                      <c:pt idx="33">
                        <c:v>1059.1780181818183</c:v>
                      </c:pt>
                      <c:pt idx="34">
                        <c:v>1058.8412363636364</c:v>
                      </c:pt>
                      <c:pt idx="35">
                        <c:v>1058.5044545454546</c:v>
                      </c:pt>
                      <c:pt idx="36">
                        <c:v>1058.1291545454546</c:v>
                      </c:pt>
                      <c:pt idx="37">
                        <c:v>1057.7538545454547</c:v>
                      </c:pt>
                      <c:pt idx="38">
                        <c:v>1057.3785545454546</c:v>
                      </c:pt>
                      <c:pt idx="39">
                        <c:v>1057.0032545454546</c:v>
                      </c:pt>
                      <c:pt idx="40">
                        <c:v>1056.6279545454545</c:v>
                      </c:pt>
                      <c:pt idx="41">
                        <c:v>1056.2526545454546</c:v>
                      </c:pt>
                      <c:pt idx="42">
                        <c:v>1055.8773545454546</c:v>
                      </c:pt>
                      <c:pt idx="43">
                        <c:v>1055.5020545454545</c:v>
                      </c:pt>
                      <c:pt idx="44">
                        <c:v>1055.1267545454546</c:v>
                      </c:pt>
                      <c:pt idx="45">
                        <c:v>1054.7514545454546</c:v>
                      </c:pt>
                      <c:pt idx="46">
                        <c:v>1054.3339636363637</c:v>
                      </c:pt>
                      <c:pt idx="47">
                        <c:v>1053.9164727272728</c:v>
                      </c:pt>
                      <c:pt idx="48">
                        <c:v>1053.4989818181818</c:v>
                      </c:pt>
                      <c:pt idx="49">
                        <c:v>1053.0814909090909</c:v>
                      </c:pt>
                      <c:pt idx="50">
                        <c:v>1052.664</c:v>
                      </c:pt>
                      <c:pt idx="51">
                        <c:v>1052.2465090909091</c:v>
                      </c:pt>
                      <c:pt idx="52">
                        <c:v>1051.8290181818184</c:v>
                      </c:pt>
                      <c:pt idx="53">
                        <c:v>1051.4115272727272</c:v>
                      </c:pt>
                      <c:pt idx="54">
                        <c:v>1050.9940363636365</c:v>
                      </c:pt>
                      <c:pt idx="55">
                        <c:v>1050.5765454545456</c:v>
                      </c:pt>
                      <c:pt idx="56">
                        <c:v>1050.1175000000001</c:v>
                      </c:pt>
                      <c:pt idx="57">
                        <c:v>1049.6584545454546</c:v>
                      </c:pt>
                      <c:pt idx="58">
                        <c:v>1049.1994090909091</c:v>
                      </c:pt>
                      <c:pt idx="59">
                        <c:v>1048.7403636363636</c:v>
                      </c:pt>
                      <c:pt idx="60">
                        <c:v>1048.2813181818183</c:v>
                      </c:pt>
                      <c:pt idx="61">
                        <c:v>1047.8222727272728</c:v>
                      </c:pt>
                      <c:pt idx="62">
                        <c:v>1047.3632272727273</c:v>
                      </c:pt>
                      <c:pt idx="63">
                        <c:v>1046.9041818181818</c:v>
                      </c:pt>
                      <c:pt idx="64">
                        <c:v>1046.4451363636365</c:v>
                      </c:pt>
                      <c:pt idx="65">
                        <c:v>1045.986090909091</c:v>
                      </c:pt>
                      <c:pt idx="66">
                        <c:v>1045.4859363636363</c:v>
                      </c:pt>
                      <c:pt idx="67">
                        <c:v>1044.9857818181817</c:v>
                      </c:pt>
                      <c:pt idx="68">
                        <c:v>1044.4856272727275</c:v>
                      </c:pt>
                      <c:pt idx="69">
                        <c:v>1043.9854727272727</c:v>
                      </c:pt>
                      <c:pt idx="70">
                        <c:v>1043.4853181818182</c:v>
                      </c:pt>
                      <c:pt idx="71">
                        <c:v>1042.9851636363635</c:v>
                      </c:pt>
                      <c:pt idx="72">
                        <c:v>1042.485009090909</c:v>
                      </c:pt>
                      <c:pt idx="73">
                        <c:v>1041.9848545454547</c:v>
                      </c:pt>
                      <c:pt idx="74">
                        <c:v>1041.4847</c:v>
                      </c:pt>
                      <c:pt idx="75">
                        <c:v>1040.9845454545455</c:v>
                      </c:pt>
                      <c:pt idx="76">
                        <c:v>1040.4441181818181</c:v>
                      </c:pt>
                      <c:pt idx="77">
                        <c:v>1039.903690909091</c:v>
                      </c:pt>
                      <c:pt idx="78">
                        <c:v>1039.3632636363636</c:v>
                      </c:pt>
                      <c:pt idx="79">
                        <c:v>1038.8228363636363</c:v>
                      </c:pt>
                      <c:pt idx="80">
                        <c:v>1038.2824090909091</c:v>
                      </c:pt>
                      <c:pt idx="81">
                        <c:v>1037.7419818181818</c:v>
                      </c:pt>
                      <c:pt idx="82">
                        <c:v>1037.2015545454547</c:v>
                      </c:pt>
                      <c:pt idx="83">
                        <c:v>1036.6611272727273</c:v>
                      </c:pt>
                      <c:pt idx="84">
                        <c:v>1036.1206999999999</c:v>
                      </c:pt>
                      <c:pt idx="85">
                        <c:v>1035.5802727272728</c:v>
                      </c:pt>
                      <c:pt idx="86">
                        <c:v>1035.0001090909091</c:v>
                      </c:pt>
                      <c:pt idx="87">
                        <c:v>1034.4199454545453</c:v>
                      </c:pt>
                      <c:pt idx="88">
                        <c:v>1033.8397818181818</c:v>
                      </c:pt>
                      <c:pt idx="89">
                        <c:v>1033.2596181818183</c:v>
                      </c:pt>
                      <c:pt idx="90">
                        <c:v>1032.6794545454547</c:v>
                      </c:pt>
                      <c:pt idx="91">
                        <c:v>1032.099290909091</c:v>
                      </c:pt>
                      <c:pt idx="92">
                        <c:v>1031.5191272727272</c:v>
                      </c:pt>
                      <c:pt idx="93">
                        <c:v>1030.9389636363637</c:v>
                      </c:pt>
                      <c:pt idx="94">
                        <c:v>1030.3588</c:v>
                      </c:pt>
                      <c:pt idx="95">
                        <c:v>1029.7786363636365</c:v>
                      </c:pt>
                      <c:pt idx="96">
                        <c:v>1029.1595090909093</c:v>
                      </c:pt>
                      <c:pt idx="97">
                        <c:v>1028.5403818181819</c:v>
                      </c:pt>
                      <c:pt idx="98">
                        <c:v>1027.9212545454545</c:v>
                      </c:pt>
                      <c:pt idx="99">
                        <c:v>1027.3021272727274</c:v>
                      </c:pt>
                      <c:pt idx="100">
                        <c:v>1026.6830000000002</c:v>
                      </c:pt>
                      <c:pt idx="101">
                        <c:v>1026.0638727272728</c:v>
                      </c:pt>
                      <c:pt idx="102">
                        <c:v>1025.4447454545455</c:v>
                      </c:pt>
                      <c:pt idx="103">
                        <c:v>1024.8256181818183</c:v>
                      </c:pt>
                      <c:pt idx="104">
                        <c:v>1024.2064909090909</c:v>
                      </c:pt>
                      <c:pt idx="105">
                        <c:v>1023.5873636363636</c:v>
                      </c:pt>
                      <c:pt idx="106">
                        <c:v>1022.9300818181819</c:v>
                      </c:pt>
                      <c:pt idx="107">
                        <c:v>1022.2728000000001</c:v>
                      </c:pt>
                      <c:pt idx="108">
                        <c:v>1021.6155181818182</c:v>
                      </c:pt>
                      <c:pt idx="109">
                        <c:v>1020.9582363636364</c:v>
                      </c:pt>
                      <c:pt idx="110">
                        <c:v>1020.3009545454546</c:v>
                      </c:pt>
                      <c:pt idx="111">
                        <c:v>1019.6436727272728</c:v>
                      </c:pt>
                      <c:pt idx="112">
                        <c:v>1018.9863909090909</c:v>
                      </c:pt>
                      <c:pt idx="113">
                        <c:v>1018.3291090909091</c:v>
                      </c:pt>
                      <c:pt idx="114">
                        <c:v>1017.6718272727272</c:v>
                      </c:pt>
                      <c:pt idx="115">
                        <c:v>1017.0145454545454</c:v>
                      </c:pt>
                      <c:pt idx="116">
                        <c:v>1016.3198454545455</c:v>
                      </c:pt>
                      <c:pt idx="117">
                        <c:v>1015.6251454545454</c:v>
                      </c:pt>
                      <c:pt idx="118">
                        <c:v>1014.9304454545454</c:v>
                      </c:pt>
                      <c:pt idx="119">
                        <c:v>1014.2357454545454</c:v>
                      </c:pt>
                      <c:pt idx="120">
                        <c:v>1013.5410454545455</c:v>
                      </c:pt>
                      <c:pt idx="121">
                        <c:v>1012.8463454545455</c:v>
                      </c:pt>
                      <c:pt idx="122">
                        <c:v>1012.1516454545454</c:v>
                      </c:pt>
                      <c:pt idx="123">
                        <c:v>1011.4569454545455</c:v>
                      </c:pt>
                      <c:pt idx="124">
                        <c:v>1010.7622454545455</c:v>
                      </c:pt>
                      <c:pt idx="125">
                        <c:v>1010.0675454545454</c:v>
                      </c:pt>
                      <c:pt idx="126">
                        <c:v>1009.3362290909091</c:v>
                      </c:pt>
                      <c:pt idx="127">
                        <c:v>1008.6049127272727</c:v>
                      </c:pt>
                      <c:pt idx="128">
                        <c:v>1007.8735963636364</c:v>
                      </c:pt>
                      <c:pt idx="129">
                        <c:v>1007.14228</c:v>
                      </c:pt>
                      <c:pt idx="130">
                        <c:v>1006.4109636363636</c:v>
                      </c:pt>
                      <c:pt idx="131">
                        <c:v>1005.6796472727273</c:v>
                      </c:pt>
                      <c:pt idx="132">
                        <c:v>1004.9483309090909</c:v>
                      </c:pt>
                      <c:pt idx="133">
                        <c:v>1004.2170145454546</c:v>
                      </c:pt>
                      <c:pt idx="134">
                        <c:v>1003.4856981818182</c:v>
                      </c:pt>
                      <c:pt idx="135">
                        <c:v>1002.7543818181819</c:v>
                      </c:pt>
                      <c:pt idx="136">
                        <c:v>1001.9874163636364</c:v>
                      </c:pt>
                      <c:pt idx="137">
                        <c:v>1001.2204509090909</c:v>
                      </c:pt>
                      <c:pt idx="138">
                        <c:v>1000.4534854545454</c:v>
                      </c:pt>
                      <c:pt idx="139">
                        <c:v>999.68651999999997</c:v>
                      </c:pt>
                      <c:pt idx="140">
                        <c:v>998.91955454545462</c:v>
                      </c:pt>
                      <c:pt idx="141">
                        <c:v>998.15258909090915</c:v>
                      </c:pt>
                      <c:pt idx="142">
                        <c:v>997.38562363636368</c:v>
                      </c:pt>
                      <c:pt idx="143">
                        <c:v>996.61865818181809</c:v>
                      </c:pt>
                      <c:pt idx="144">
                        <c:v>995.85169272727273</c:v>
                      </c:pt>
                      <c:pt idx="145">
                        <c:v>995.08472727272726</c:v>
                      </c:pt>
                      <c:pt idx="146">
                        <c:v>994.28294181818183</c:v>
                      </c:pt>
                      <c:pt idx="147">
                        <c:v>993.48115636363627</c:v>
                      </c:pt>
                      <c:pt idx="148">
                        <c:v>992.67937090909084</c:v>
                      </c:pt>
                      <c:pt idx="149">
                        <c:v>991.8775854545454</c:v>
                      </c:pt>
                      <c:pt idx="150">
                        <c:v>991.07579999999996</c:v>
                      </c:pt>
                      <c:pt idx="151">
                        <c:v>990.27401454545452</c:v>
                      </c:pt>
                      <c:pt idx="152">
                        <c:v>989.47222909090908</c:v>
                      </c:pt>
                      <c:pt idx="153">
                        <c:v>988.67044363636364</c:v>
                      </c:pt>
                      <c:pt idx="154">
                        <c:v>987.86865818181809</c:v>
                      </c:pt>
                      <c:pt idx="155">
                        <c:v>987.06687272727277</c:v>
                      </c:pt>
                      <c:pt idx="156">
                        <c:v>986.23124454545462</c:v>
                      </c:pt>
                      <c:pt idx="157">
                        <c:v>985.39561636363635</c:v>
                      </c:pt>
                      <c:pt idx="158">
                        <c:v>984.5599881818182</c:v>
                      </c:pt>
                      <c:pt idx="159">
                        <c:v>983.72435999999993</c:v>
                      </c:pt>
                      <c:pt idx="160">
                        <c:v>982.88873181818178</c:v>
                      </c:pt>
                      <c:pt idx="161">
                        <c:v>982.05310363636363</c:v>
                      </c:pt>
                      <c:pt idx="162">
                        <c:v>981.21747545454548</c:v>
                      </c:pt>
                      <c:pt idx="163">
                        <c:v>980.38184727272721</c:v>
                      </c:pt>
                      <c:pt idx="164">
                        <c:v>979.54621909090906</c:v>
                      </c:pt>
                      <c:pt idx="165">
                        <c:v>978.71059090909091</c:v>
                      </c:pt>
                      <c:pt idx="166">
                        <c:v>970.02576363636365</c:v>
                      </c:pt>
                      <c:pt idx="167">
                        <c:v>961.0226090909091</c:v>
                      </c:pt>
                      <c:pt idx="168">
                        <c:v>951.71174545454551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4-184C-414D-84AC-804EC916F92B}"/>
                  </c:ext>
                </c:extLst>
              </c15:ser>
            </c15:filteredScatterSeries>
            <c15:filteredScatterSeries>
              <c15:ser>
                <c:idx val="37"/>
                <c:order val="3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Glikol!$AR$17</c15:sqref>
                        </c15:formulaRef>
                      </c:ext>
                    </c:extLst>
                    <c:strCache>
                      <c:ptCount val="1"/>
                      <c:pt idx="0">
                        <c:v>35 %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2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Glikol!$AR$18:$AR$186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26">
                        <c:v>1062.9000000000001</c:v>
                      </c:pt>
                      <c:pt idx="27">
                        <c:v>1062.5999999999999</c:v>
                      </c:pt>
                      <c:pt idx="28">
                        <c:v>1062.3</c:v>
                      </c:pt>
                      <c:pt idx="29">
                        <c:v>1062.0999999999999</c:v>
                      </c:pt>
                      <c:pt idx="30">
                        <c:v>1061.7341818181819</c:v>
                      </c:pt>
                      <c:pt idx="31">
                        <c:v>1061.3912909090909</c:v>
                      </c:pt>
                      <c:pt idx="32">
                        <c:v>1061.0484000000001</c:v>
                      </c:pt>
                      <c:pt idx="33">
                        <c:v>1060.7055090909091</c:v>
                      </c:pt>
                      <c:pt idx="34">
                        <c:v>1060.3626181818181</c:v>
                      </c:pt>
                      <c:pt idx="35">
                        <c:v>1060.0197272727273</c:v>
                      </c:pt>
                      <c:pt idx="36">
                        <c:v>1059.6370272727272</c:v>
                      </c:pt>
                      <c:pt idx="37">
                        <c:v>1059.2543272727273</c:v>
                      </c:pt>
                      <c:pt idx="38">
                        <c:v>1058.8716272727274</c:v>
                      </c:pt>
                      <c:pt idx="39">
                        <c:v>1058.4889272727273</c:v>
                      </c:pt>
                      <c:pt idx="40">
                        <c:v>1058.1062272727272</c:v>
                      </c:pt>
                      <c:pt idx="41">
                        <c:v>1057.7235272727273</c:v>
                      </c:pt>
                      <c:pt idx="42">
                        <c:v>1057.3408272727272</c:v>
                      </c:pt>
                      <c:pt idx="43">
                        <c:v>1056.9581272727273</c:v>
                      </c:pt>
                      <c:pt idx="44">
                        <c:v>1056.5754272727274</c:v>
                      </c:pt>
                      <c:pt idx="45">
                        <c:v>1056.1927272727273</c:v>
                      </c:pt>
                      <c:pt idx="46">
                        <c:v>1055.7685818181817</c:v>
                      </c:pt>
                      <c:pt idx="47">
                        <c:v>1055.3444363636365</c:v>
                      </c:pt>
                      <c:pt idx="48">
                        <c:v>1054.9202909090909</c:v>
                      </c:pt>
                      <c:pt idx="49">
                        <c:v>1054.4961454545455</c:v>
                      </c:pt>
                      <c:pt idx="50">
                        <c:v>1054.0720000000001</c:v>
                      </c:pt>
                      <c:pt idx="51">
                        <c:v>1053.6478545454545</c:v>
                      </c:pt>
                      <c:pt idx="52">
                        <c:v>1053.2237090909091</c:v>
                      </c:pt>
                      <c:pt idx="53">
                        <c:v>1052.7995636363637</c:v>
                      </c:pt>
                      <c:pt idx="54">
                        <c:v>1052.3754181818183</c:v>
                      </c:pt>
                      <c:pt idx="55">
                        <c:v>1051.9512727272727</c:v>
                      </c:pt>
                      <c:pt idx="56">
                        <c:v>1051.4863</c:v>
                      </c:pt>
                      <c:pt idx="57">
                        <c:v>1051.0213272727271</c:v>
                      </c:pt>
                      <c:pt idx="58">
                        <c:v>1050.5563545454545</c:v>
                      </c:pt>
                      <c:pt idx="59">
                        <c:v>1050.0913818181818</c:v>
                      </c:pt>
                      <c:pt idx="60">
                        <c:v>1049.6264090909092</c:v>
                      </c:pt>
                      <c:pt idx="61">
                        <c:v>1049.1614363636365</c:v>
                      </c:pt>
                      <c:pt idx="62">
                        <c:v>1048.6964636363637</c:v>
                      </c:pt>
                      <c:pt idx="63">
                        <c:v>1048.231490909091</c:v>
                      </c:pt>
                      <c:pt idx="64">
                        <c:v>1047.7665181818181</c:v>
                      </c:pt>
                      <c:pt idx="65">
                        <c:v>1047.3015454545455</c:v>
                      </c:pt>
                      <c:pt idx="66">
                        <c:v>1046.7961181818182</c:v>
                      </c:pt>
                      <c:pt idx="67">
                        <c:v>1046.2906909090907</c:v>
                      </c:pt>
                      <c:pt idx="68">
                        <c:v>1045.7852636363637</c:v>
                      </c:pt>
                      <c:pt idx="69">
                        <c:v>1045.2798363636364</c:v>
                      </c:pt>
                      <c:pt idx="70">
                        <c:v>1044.7744090909091</c:v>
                      </c:pt>
                      <c:pt idx="71">
                        <c:v>1044.2689818181818</c:v>
                      </c:pt>
                      <c:pt idx="72">
                        <c:v>1043.7635545454546</c:v>
                      </c:pt>
                      <c:pt idx="73">
                        <c:v>1043.2581272727273</c:v>
                      </c:pt>
                      <c:pt idx="74">
                        <c:v>1042.7527</c:v>
                      </c:pt>
                      <c:pt idx="75">
                        <c:v>1042.2472727272727</c:v>
                      </c:pt>
                      <c:pt idx="76">
                        <c:v>1041.702209090909</c:v>
                      </c:pt>
                      <c:pt idx="77">
                        <c:v>1041.1571454545453</c:v>
                      </c:pt>
                      <c:pt idx="78">
                        <c:v>1040.6120818181817</c:v>
                      </c:pt>
                      <c:pt idx="79">
                        <c:v>1040.0670181818182</c:v>
                      </c:pt>
                      <c:pt idx="80">
                        <c:v>1039.5219545454545</c:v>
                      </c:pt>
                      <c:pt idx="81">
                        <c:v>1038.976890909091</c:v>
                      </c:pt>
                      <c:pt idx="82">
                        <c:v>1038.4318272727273</c:v>
                      </c:pt>
                      <c:pt idx="83">
                        <c:v>1037.8867636363636</c:v>
                      </c:pt>
                      <c:pt idx="84">
                        <c:v>1037.3416999999999</c:v>
                      </c:pt>
                      <c:pt idx="85">
                        <c:v>1036.7966363636363</c:v>
                      </c:pt>
                      <c:pt idx="86">
                        <c:v>1036.2124545454546</c:v>
                      </c:pt>
                      <c:pt idx="87">
                        <c:v>1035.6282727272726</c:v>
                      </c:pt>
                      <c:pt idx="88">
                        <c:v>1035.044090909091</c:v>
                      </c:pt>
                      <c:pt idx="89">
                        <c:v>1034.4599090909092</c:v>
                      </c:pt>
                      <c:pt idx="90">
                        <c:v>1033.8757272727273</c:v>
                      </c:pt>
                      <c:pt idx="91">
                        <c:v>1033.2915454545455</c:v>
                      </c:pt>
                      <c:pt idx="92">
                        <c:v>1032.7073636363637</c:v>
                      </c:pt>
                      <c:pt idx="93">
                        <c:v>1032.123181818182</c:v>
                      </c:pt>
                      <c:pt idx="94">
                        <c:v>1031.539</c:v>
                      </c:pt>
                      <c:pt idx="95">
                        <c:v>1030.9548181818182</c:v>
                      </c:pt>
                      <c:pt idx="96">
                        <c:v>1030.3322545454546</c:v>
                      </c:pt>
                      <c:pt idx="97">
                        <c:v>1029.709690909091</c:v>
                      </c:pt>
                      <c:pt idx="98">
                        <c:v>1029.0871272727275</c:v>
                      </c:pt>
                      <c:pt idx="99">
                        <c:v>1028.4645636363639</c:v>
                      </c:pt>
                      <c:pt idx="100">
                        <c:v>1027.8420000000001</c:v>
                      </c:pt>
                      <c:pt idx="101">
                        <c:v>1027.2194363636363</c:v>
                      </c:pt>
                      <c:pt idx="102">
                        <c:v>1026.5968727272727</c:v>
                      </c:pt>
                      <c:pt idx="103">
                        <c:v>1025.9743090909092</c:v>
                      </c:pt>
                      <c:pt idx="104">
                        <c:v>1025.3517454545456</c:v>
                      </c:pt>
                      <c:pt idx="105">
                        <c:v>1024.7291818181818</c:v>
                      </c:pt>
                      <c:pt idx="106">
                        <c:v>1024.0689909090911</c:v>
                      </c:pt>
                      <c:pt idx="107">
                        <c:v>1023.4088</c:v>
                      </c:pt>
                      <c:pt idx="108">
                        <c:v>1022.7486090909091</c:v>
                      </c:pt>
                      <c:pt idx="109">
                        <c:v>1022.0884181818183</c:v>
                      </c:pt>
                      <c:pt idx="110">
                        <c:v>1021.4282272727273</c:v>
                      </c:pt>
                      <c:pt idx="111">
                        <c:v>1020.7680363636364</c:v>
                      </c:pt>
                      <c:pt idx="112">
                        <c:v>1020.1078454545456</c:v>
                      </c:pt>
                      <c:pt idx="113">
                        <c:v>1019.4476545454545</c:v>
                      </c:pt>
                      <c:pt idx="114">
                        <c:v>1018.7874636363637</c:v>
                      </c:pt>
                      <c:pt idx="115">
                        <c:v>1018.1272727272727</c:v>
                      </c:pt>
                      <c:pt idx="116">
                        <c:v>1017.4301727272727</c:v>
                      </c:pt>
                      <c:pt idx="117">
                        <c:v>1016.7330727272728</c:v>
                      </c:pt>
                      <c:pt idx="118">
                        <c:v>1016.0359727272727</c:v>
                      </c:pt>
                      <c:pt idx="119">
                        <c:v>1015.3388727272727</c:v>
                      </c:pt>
                      <c:pt idx="120">
                        <c:v>1014.6417727272727</c:v>
                      </c:pt>
                      <c:pt idx="121">
                        <c:v>1013.9446727272727</c:v>
                      </c:pt>
                      <c:pt idx="122">
                        <c:v>1013.2475727272727</c:v>
                      </c:pt>
                      <c:pt idx="123">
                        <c:v>1012.5504727272727</c:v>
                      </c:pt>
                      <c:pt idx="124">
                        <c:v>1011.8533727272728</c:v>
                      </c:pt>
                      <c:pt idx="125">
                        <c:v>1011.1562727272727</c:v>
                      </c:pt>
                      <c:pt idx="126">
                        <c:v>1010.4230145454545</c:v>
                      </c:pt>
                      <c:pt idx="127">
                        <c:v>1009.6897563636363</c:v>
                      </c:pt>
                      <c:pt idx="128">
                        <c:v>1008.9564981818182</c:v>
                      </c:pt>
                      <c:pt idx="129">
                        <c:v>1008.22324</c:v>
                      </c:pt>
                      <c:pt idx="130">
                        <c:v>1007.4899818181817</c:v>
                      </c:pt>
                      <c:pt idx="131">
                        <c:v>1006.7567236363636</c:v>
                      </c:pt>
                      <c:pt idx="132">
                        <c:v>1006.0234654545454</c:v>
                      </c:pt>
                      <c:pt idx="133">
                        <c:v>1005.2902072727273</c:v>
                      </c:pt>
                      <c:pt idx="134">
                        <c:v>1004.556949090909</c:v>
                      </c:pt>
                      <c:pt idx="135">
                        <c:v>1003.8236909090909</c:v>
                      </c:pt>
                      <c:pt idx="136">
                        <c:v>1003.0552381818181</c:v>
                      </c:pt>
                      <c:pt idx="137">
                        <c:v>1002.2867854545455</c:v>
                      </c:pt>
                      <c:pt idx="138">
                        <c:v>1001.5183327272727</c:v>
                      </c:pt>
                      <c:pt idx="139">
                        <c:v>1000.74988</c:v>
                      </c:pt>
                      <c:pt idx="140">
                        <c:v>999.98142727272727</c:v>
                      </c:pt>
                      <c:pt idx="141">
                        <c:v>999.21297454545459</c:v>
                      </c:pt>
                      <c:pt idx="142">
                        <c:v>998.44452181818178</c:v>
                      </c:pt>
                      <c:pt idx="143">
                        <c:v>997.6760690909091</c:v>
                      </c:pt>
                      <c:pt idx="144">
                        <c:v>996.90761636363629</c:v>
                      </c:pt>
                      <c:pt idx="145">
                        <c:v>996.13916363636361</c:v>
                      </c:pt>
                      <c:pt idx="146">
                        <c:v>995.33629090909085</c:v>
                      </c:pt>
                      <c:pt idx="147">
                        <c:v>994.53341818181809</c:v>
                      </c:pt>
                      <c:pt idx="148">
                        <c:v>993.73054545454545</c:v>
                      </c:pt>
                      <c:pt idx="149">
                        <c:v>992.92767272727269</c:v>
                      </c:pt>
                      <c:pt idx="150">
                        <c:v>992.12480000000005</c:v>
                      </c:pt>
                      <c:pt idx="151">
                        <c:v>991.32192727272718</c:v>
                      </c:pt>
                      <c:pt idx="152">
                        <c:v>990.51905454545454</c:v>
                      </c:pt>
                      <c:pt idx="153">
                        <c:v>989.71618181818189</c:v>
                      </c:pt>
                      <c:pt idx="154">
                        <c:v>988.91330909090902</c:v>
                      </c:pt>
                      <c:pt idx="155">
                        <c:v>988.11043636363638</c:v>
                      </c:pt>
                      <c:pt idx="156">
                        <c:v>987.27409727272732</c:v>
                      </c:pt>
                      <c:pt idx="157">
                        <c:v>986.43775818181825</c:v>
                      </c:pt>
                      <c:pt idx="158">
                        <c:v>985.60141909090908</c:v>
                      </c:pt>
                      <c:pt idx="159">
                        <c:v>984.76508000000001</c:v>
                      </c:pt>
                      <c:pt idx="160">
                        <c:v>983.92874090909095</c:v>
                      </c:pt>
                      <c:pt idx="161">
                        <c:v>983.09240181818188</c:v>
                      </c:pt>
                      <c:pt idx="162">
                        <c:v>982.25606272727271</c:v>
                      </c:pt>
                      <c:pt idx="163">
                        <c:v>981.41972363636364</c:v>
                      </c:pt>
                      <c:pt idx="164">
                        <c:v>980.58338454545446</c:v>
                      </c:pt>
                      <c:pt idx="165">
                        <c:v>979.7470454545454</c:v>
                      </c:pt>
                      <c:pt idx="166">
                        <c:v>971.05858181818178</c:v>
                      </c:pt>
                      <c:pt idx="167">
                        <c:v>962.05495454545462</c:v>
                      </c:pt>
                      <c:pt idx="168">
                        <c:v>952.7464727272727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184C-414D-84AC-804EC916F92B}"/>
                  </c:ext>
                </c:extLst>
              </c15:ser>
            </c15:filteredScatterSeries>
            <c15:filteredScatterSeries>
              <c15:ser>
                <c:idx val="38"/>
                <c:order val="3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Glikol!$AS$17</c15:sqref>
                        </c15:formulaRef>
                      </c:ext>
                    </c:extLst>
                    <c:strCache>
                      <c:ptCount val="1"/>
                      <c:pt idx="0">
                        <c:v>36 %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3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Glikol!$AS$18:$AS$186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25">
                        <c:v>1065.0250000000001</c:v>
                      </c:pt>
                      <c:pt idx="26">
                        <c:v>1064.6760000000002</c:v>
                      </c:pt>
                      <c:pt idx="27">
                        <c:v>1064.327</c:v>
                      </c:pt>
                      <c:pt idx="28">
                        <c:v>1063.9780000000001</c:v>
                      </c:pt>
                      <c:pt idx="29">
                        <c:v>1063.6290000000001</c:v>
                      </c:pt>
                      <c:pt idx="30">
                        <c:v>1063.2800000000002</c:v>
                      </c:pt>
                      <c:pt idx="31">
                        <c:v>1062.931</c:v>
                      </c:pt>
                      <c:pt idx="32">
                        <c:v>1062.5820000000001</c:v>
                      </c:pt>
                      <c:pt idx="33">
                        <c:v>1062.2330000000002</c:v>
                      </c:pt>
                      <c:pt idx="34">
                        <c:v>1061.884</c:v>
                      </c:pt>
                      <c:pt idx="35">
                        <c:v>1061.5350000000001</c:v>
                      </c:pt>
                      <c:pt idx="36">
                        <c:v>1061.1449</c:v>
                      </c:pt>
                      <c:pt idx="37">
                        <c:v>1060.7548000000002</c:v>
                      </c:pt>
                      <c:pt idx="38">
                        <c:v>1060.3647000000001</c:v>
                      </c:pt>
                      <c:pt idx="39">
                        <c:v>1059.9746</c:v>
                      </c:pt>
                      <c:pt idx="40">
                        <c:v>1059.5844999999999</c:v>
                      </c:pt>
                      <c:pt idx="41">
                        <c:v>1059.1944000000001</c:v>
                      </c:pt>
                      <c:pt idx="42">
                        <c:v>1058.8043</c:v>
                      </c:pt>
                      <c:pt idx="43">
                        <c:v>1058.4141999999999</c:v>
                      </c:pt>
                      <c:pt idx="44">
                        <c:v>1058.0241000000001</c:v>
                      </c:pt>
                      <c:pt idx="45">
                        <c:v>1057.634</c:v>
                      </c:pt>
                      <c:pt idx="46">
                        <c:v>1057.2031999999999</c:v>
                      </c:pt>
                      <c:pt idx="47">
                        <c:v>1056.7724000000001</c:v>
                      </c:pt>
                      <c:pt idx="48">
                        <c:v>1056.3416</c:v>
                      </c:pt>
                      <c:pt idx="49">
                        <c:v>1055.9108000000001</c:v>
                      </c:pt>
                      <c:pt idx="50">
                        <c:v>1055.48</c:v>
                      </c:pt>
                      <c:pt idx="51">
                        <c:v>1055.0491999999999</c:v>
                      </c:pt>
                      <c:pt idx="52">
                        <c:v>1054.6184000000001</c:v>
                      </c:pt>
                      <c:pt idx="53">
                        <c:v>1054.1876</c:v>
                      </c:pt>
                      <c:pt idx="54">
                        <c:v>1053.7568000000001</c:v>
                      </c:pt>
                      <c:pt idx="55">
                        <c:v>1053.326</c:v>
                      </c:pt>
                      <c:pt idx="56">
                        <c:v>1052.8551</c:v>
                      </c:pt>
                      <c:pt idx="57">
                        <c:v>1052.3842</c:v>
                      </c:pt>
                      <c:pt idx="58">
                        <c:v>1051.9132999999999</c:v>
                      </c:pt>
                      <c:pt idx="59">
                        <c:v>1051.4423999999999</c:v>
                      </c:pt>
                      <c:pt idx="60">
                        <c:v>1050.9715000000001</c:v>
                      </c:pt>
                      <c:pt idx="61">
                        <c:v>1050.5006000000001</c:v>
                      </c:pt>
                      <c:pt idx="62">
                        <c:v>1050.0297</c:v>
                      </c:pt>
                      <c:pt idx="63">
                        <c:v>1049.5588</c:v>
                      </c:pt>
                      <c:pt idx="64">
                        <c:v>1049.0879</c:v>
                      </c:pt>
                      <c:pt idx="65">
                        <c:v>1048.617</c:v>
                      </c:pt>
                      <c:pt idx="66">
                        <c:v>1048.1062999999999</c:v>
                      </c:pt>
                      <c:pt idx="67">
                        <c:v>1047.5955999999999</c:v>
                      </c:pt>
                      <c:pt idx="68">
                        <c:v>1047.0849000000001</c:v>
                      </c:pt>
                      <c:pt idx="69">
                        <c:v>1046.5742</c:v>
                      </c:pt>
                      <c:pt idx="70">
                        <c:v>1046.0635</c:v>
                      </c:pt>
                      <c:pt idx="71">
                        <c:v>1045.5527999999999</c:v>
                      </c:pt>
                      <c:pt idx="72">
                        <c:v>1045.0420999999999</c:v>
                      </c:pt>
                      <c:pt idx="73">
                        <c:v>1044.5314000000001</c:v>
                      </c:pt>
                      <c:pt idx="74">
                        <c:v>1044.0207</c:v>
                      </c:pt>
                      <c:pt idx="75">
                        <c:v>1043.51</c:v>
                      </c:pt>
                      <c:pt idx="76">
                        <c:v>1042.9603</c:v>
                      </c:pt>
                      <c:pt idx="77">
                        <c:v>1042.4105999999999</c:v>
                      </c:pt>
                      <c:pt idx="78">
                        <c:v>1041.8608999999999</c:v>
                      </c:pt>
                      <c:pt idx="79">
                        <c:v>1041.3111999999999</c:v>
                      </c:pt>
                      <c:pt idx="80">
                        <c:v>1040.7615000000001</c:v>
                      </c:pt>
                      <c:pt idx="81">
                        <c:v>1040.2118</c:v>
                      </c:pt>
                      <c:pt idx="82">
                        <c:v>1039.6621</c:v>
                      </c:pt>
                      <c:pt idx="83">
                        <c:v>1039.1124</c:v>
                      </c:pt>
                      <c:pt idx="84">
                        <c:v>1038.5626999999999</c:v>
                      </c:pt>
                      <c:pt idx="85">
                        <c:v>1038.0129999999999</c:v>
                      </c:pt>
                      <c:pt idx="86">
                        <c:v>1037.4248</c:v>
                      </c:pt>
                      <c:pt idx="87">
                        <c:v>1036.8365999999999</c:v>
                      </c:pt>
                      <c:pt idx="88">
                        <c:v>1036.2483999999999</c:v>
                      </c:pt>
                      <c:pt idx="89">
                        <c:v>1035.6602</c:v>
                      </c:pt>
                      <c:pt idx="90">
                        <c:v>1035.0720000000001</c:v>
                      </c:pt>
                      <c:pt idx="91">
                        <c:v>1034.4838</c:v>
                      </c:pt>
                      <c:pt idx="92">
                        <c:v>1033.8956000000001</c:v>
                      </c:pt>
                      <c:pt idx="93">
                        <c:v>1033.3074000000001</c:v>
                      </c:pt>
                      <c:pt idx="94">
                        <c:v>1032.7192</c:v>
                      </c:pt>
                      <c:pt idx="95">
                        <c:v>1032.1310000000001</c:v>
                      </c:pt>
                      <c:pt idx="96">
                        <c:v>1031.5050000000001</c:v>
                      </c:pt>
                      <c:pt idx="97">
                        <c:v>1030.8790000000001</c:v>
                      </c:pt>
                      <c:pt idx="98">
                        <c:v>1030.2530000000002</c:v>
                      </c:pt>
                      <c:pt idx="99">
                        <c:v>1029.6270000000002</c:v>
                      </c:pt>
                      <c:pt idx="100">
                        <c:v>1029.0010000000002</c:v>
                      </c:pt>
                      <c:pt idx="101">
                        <c:v>1028.375</c:v>
                      </c:pt>
                      <c:pt idx="102">
                        <c:v>1027.749</c:v>
                      </c:pt>
                      <c:pt idx="103">
                        <c:v>1027.123</c:v>
                      </c:pt>
                      <c:pt idx="104">
                        <c:v>1026.4970000000001</c:v>
                      </c:pt>
                      <c:pt idx="105">
                        <c:v>1025.8710000000001</c:v>
                      </c:pt>
                      <c:pt idx="106">
                        <c:v>1025.2079000000001</c:v>
                      </c:pt>
                      <c:pt idx="107">
                        <c:v>1024.5448000000001</c:v>
                      </c:pt>
                      <c:pt idx="108">
                        <c:v>1023.8817</c:v>
                      </c:pt>
                      <c:pt idx="109">
                        <c:v>1023.2186</c:v>
                      </c:pt>
                      <c:pt idx="110">
                        <c:v>1022.5555000000001</c:v>
                      </c:pt>
                      <c:pt idx="111">
                        <c:v>1021.8924000000001</c:v>
                      </c:pt>
                      <c:pt idx="112">
                        <c:v>1021.2293000000001</c:v>
                      </c:pt>
                      <c:pt idx="113">
                        <c:v>1020.5662</c:v>
                      </c:pt>
                      <c:pt idx="114">
                        <c:v>1019.9031</c:v>
                      </c:pt>
                      <c:pt idx="115">
                        <c:v>1019.24</c:v>
                      </c:pt>
                      <c:pt idx="116">
                        <c:v>1018.5405000000001</c:v>
                      </c:pt>
                      <c:pt idx="117">
                        <c:v>1017.841</c:v>
                      </c:pt>
                      <c:pt idx="118">
                        <c:v>1017.1415</c:v>
                      </c:pt>
                      <c:pt idx="119">
                        <c:v>1016.442</c:v>
                      </c:pt>
                      <c:pt idx="120">
                        <c:v>1015.7425000000001</c:v>
                      </c:pt>
                      <c:pt idx="121">
                        <c:v>1015.043</c:v>
                      </c:pt>
                      <c:pt idx="122">
                        <c:v>1014.3434999999999</c:v>
                      </c:pt>
                      <c:pt idx="123">
                        <c:v>1013.644</c:v>
                      </c:pt>
                      <c:pt idx="124">
                        <c:v>1012.9445000000001</c:v>
                      </c:pt>
                      <c:pt idx="125">
                        <c:v>1012.245</c:v>
                      </c:pt>
                      <c:pt idx="126">
                        <c:v>1011.5098</c:v>
                      </c:pt>
                      <c:pt idx="127">
                        <c:v>1010.7746</c:v>
                      </c:pt>
                      <c:pt idx="128">
                        <c:v>1010.0394</c:v>
                      </c:pt>
                      <c:pt idx="129">
                        <c:v>1009.3042</c:v>
                      </c:pt>
                      <c:pt idx="130">
                        <c:v>1008.569</c:v>
                      </c:pt>
                      <c:pt idx="131">
                        <c:v>1007.8338</c:v>
                      </c:pt>
                      <c:pt idx="132">
                        <c:v>1007.0986</c:v>
                      </c:pt>
                      <c:pt idx="133">
                        <c:v>1006.3634000000001</c:v>
                      </c:pt>
                      <c:pt idx="134">
                        <c:v>1005.6282</c:v>
                      </c:pt>
                      <c:pt idx="135">
                        <c:v>1004.893</c:v>
                      </c:pt>
                      <c:pt idx="136">
                        <c:v>1004.12306</c:v>
                      </c:pt>
                      <c:pt idx="137">
                        <c:v>1003.35312</c:v>
                      </c:pt>
                      <c:pt idx="138">
                        <c:v>1002.58318</c:v>
                      </c:pt>
                      <c:pt idx="139">
                        <c:v>1001.81324</c:v>
                      </c:pt>
                      <c:pt idx="140">
                        <c:v>1001.0433</c:v>
                      </c:pt>
                      <c:pt idx="141">
                        <c:v>1000.27336</c:v>
                      </c:pt>
                      <c:pt idx="142">
                        <c:v>999.50342000000001</c:v>
                      </c:pt>
                      <c:pt idx="143">
                        <c:v>998.73347999999999</c:v>
                      </c:pt>
                      <c:pt idx="144">
                        <c:v>997.96353999999997</c:v>
                      </c:pt>
                      <c:pt idx="145">
                        <c:v>997.19359999999995</c:v>
                      </c:pt>
                      <c:pt idx="146">
                        <c:v>996.38963999999999</c:v>
                      </c:pt>
                      <c:pt idx="147">
                        <c:v>995.58567999999991</c:v>
                      </c:pt>
                      <c:pt idx="148">
                        <c:v>994.78171999999995</c:v>
                      </c:pt>
                      <c:pt idx="149">
                        <c:v>993.97775999999999</c:v>
                      </c:pt>
                      <c:pt idx="150">
                        <c:v>993.17380000000003</c:v>
                      </c:pt>
                      <c:pt idx="151">
                        <c:v>992.36983999999995</c:v>
                      </c:pt>
                      <c:pt idx="152">
                        <c:v>991.56587999999999</c:v>
                      </c:pt>
                      <c:pt idx="153">
                        <c:v>990.76192000000003</c:v>
                      </c:pt>
                      <c:pt idx="154">
                        <c:v>989.95795999999996</c:v>
                      </c:pt>
                      <c:pt idx="155">
                        <c:v>989.154</c:v>
                      </c:pt>
                      <c:pt idx="156">
                        <c:v>988.31695000000002</c:v>
                      </c:pt>
                      <c:pt idx="157">
                        <c:v>987.47990000000004</c:v>
                      </c:pt>
                      <c:pt idx="158">
                        <c:v>986.64284999999995</c:v>
                      </c:pt>
                      <c:pt idx="159">
                        <c:v>985.80579999999998</c:v>
                      </c:pt>
                      <c:pt idx="160">
                        <c:v>984.96875</c:v>
                      </c:pt>
                      <c:pt idx="161">
                        <c:v>984.13170000000002</c:v>
                      </c:pt>
                      <c:pt idx="162">
                        <c:v>983.29465000000005</c:v>
                      </c:pt>
                      <c:pt idx="163">
                        <c:v>982.45759999999996</c:v>
                      </c:pt>
                      <c:pt idx="164">
                        <c:v>981.62054999999998</c:v>
                      </c:pt>
                      <c:pt idx="165">
                        <c:v>980.7835</c:v>
                      </c:pt>
                      <c:pt idx="166">
                        <c:v>972.09140000000002</c:v>
                      </c:pt>
                      <c:pt idx="167">
                        <c:v>963.08730000000003</c:v>
                      </c:pt>
                      <c:pt idx="168">
                        <c:v>953.78120000000001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184C-414D-84AC-804EC916F92B}"/>
                  </c:ext>
                </c:extLst>
              </c15:ser>
            </c15:filteredScatterSeries>
            <c15:filteredScatterSeries>
              <c15:ser>
                <c:idx val="39"/>
                <c:order val="39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Glikol!$AT$17</c15:sqref>
                        </c15:formulaRef>
                      </c:ext>
                    </c:extLst>
                    <c:strCache>
                      <c:ptCount val="1"/>
                      <c:pt idx="0">
                        <c:v>37 %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4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Glikol!$AT$18:$AT$186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25">
                        <c:v>1066.5710000000001</c:v>
                      </c:pt>
                      <c:pt idx="26">
                        <c:v>1066.2143000000001</c:v>
                      </c:pt>
                      <c:pt idx="27">
                        <c:v>1065.8576</c:v>
                      </c:pt>
                      <c:pt idx="28">
                        <c:v>1065.5009</c:v>
                      </c:pt>
                      <c:pt idx="29">
                        <c:v>1065.1442000000002</c:v>
                      </c:pt>
                      <c:pt idx="30">
                        <c:v>1064.7875000000001</c:v>
                      </c:pt>
                      <c:pt idx="31">
                        <c:v>1064.4308000000001</c:v>
                      </c:pt>
                      <c:pt idx="32">
                        <c:v>1064.0741</c:v>
                      </c:pt>
                      <c:pt idx="33">
                        <c:v>1063.7174000000002</c:v>
                      </c:pt>
                      <c:pt idx="34">
                        <c:v>1063.3607</c:v>
                      </c:pt>
                      <c:pt idx="35">
                        <c:v>1063.0040000000001</c:v>
                      </c:pt>
                      <c:pt idx="36">
                        <c:v>1062.6069600000001</c:v>
                      </c:pt>
                      <c:pt idx="37">
                        <c:v>1062.2099200000002</c:v>
                      </c:pt>
                      <c:pt idx="38">
                        <c:v>1061.8128800000002</c:v>
                      </c:pt>
                      <c:pt idx="39">
                        <c:v>1061.4158400000001</c:v>
                      </c:pt>
                      <c:pt idx="40">
                        <c:v>1061.0188000000001</c:v>
                      </c:pt>
                      <c:pt idx="41">
                        <c:v>1060.62176</c:v>
                      </c:pt>
                      <c:pt idx="42">
                        <c:v>1060.2247199999999</c:v>
                      </c:pt>
                      <c:pt idx="43">
                        <c:v>1059.8276799999999</c:v>
                      </c:pt>
                      <c:pt idx="44">
                        <c:v>1059.43064</c:v>
                      </c:pt>
                      <c:pt idx="45">
                        <c:v>1059.0336</c:v>
                      </c:pt>
                      <c:pt idx="46">
                        <c:v>1058.59656</c:v>
                      </c:pt>
                      <c:pt idx="47">
                        <c:v>1058.1595200000002</c:v>
                      </c:pt>
                      <c:pt idx="48">
                        <c:v>1057.7224799999999</c:v>
                      </c:pt>
                      <c:pt idx="49">
                        <c:v>1057.2854400000001</c:v>
                      </c:pt>
                      <c:pt idx="50">
                        <c:v>1056.8484000000001</c:v>
                      </c:pt>
                      <c:pt idx="51">
                        <c:v>1056.4113599999998</c:v>
                      </c:pt>
                      <c:pt idx="52">
                        <c:v>1055.97432</c:v>
                      </c:pt>
                      <c:pt idx="53">
                        <c:v>1055.53728</c:v>
                      </c:pt>
                      <c:pt idx="54">
                        <c:v>1055.10024</c:v>
                      </c:pt>
                      <c:pt idx="55">
                        <c:v>1054.6632</c:v>
                      </c:pt>
                      <c:pt idx="56">
                        <c:v>1054.1867199999999</c:v>
                      </c:pt>
                      <c:pt idx="57">
                        <c:v>1053.7102399999999</c:v>
                      </c:pt>
                      <c:pt idx="58">
                        <c:v>1053.2337599999998</c:v>
                      </c:pt>
                      <c:pt idx="59">
                        <c:v>1052.7572799999998</c:v>
                      </c:pt>
                      <c:pt idx="60">
                        <c:v>1052.2808</c:v>
                      </c:pt>
                      <c:pt idx="61">
                        <c:v>1051.80432</c:v>
                      </c:pt>
                      <c:pt idx="62">
                        <c:v>1051.3278399999999</c:v>
                      </c:pt>
                      <c:pt idx="63">
                        <c:v>1050.8513599999999</c:v>
                      </c:pt>
                      <c:pt idx="64">
                        <c:v>1050.3748800000001</c:v>
                      </c:pt>
                      <c:pt idx="65">
                        <c:v>1049.8984</c:v>
                      </c:pt>
                      <c:pt idx="66">
                        <c:v>1049.3827799999999</c:v>
                      </c:pt>
                      <c:pt idx="67">
                        <c:v>1048.8671599999998</c:v>
                      </c:pt>
                      <c:pt idx="68">
                        <c:v>1048.3515400000001</c:v>
                      </c:pt>
                      <c:pt idx="69">
                        <c:v>1047.83592</c:v>
                      </c:pt>
                      <c:pt idx="70">
                        <c:v>1047.3202999999999</c:v>
                      </c:pt>
                      <c:pt idx="71">
                        <c:v>1046.80468</c:v>
                      </c:pt>
                      <c:pt idx="72">
                        <c:v>1046.2890599999998</c:v>
                      </c:pt>
                      <c:pt idx="73">
                        <c:v>1045.7734400000002</c:v>
                      </c:pt>
                      <c:pt idx="74">
                        <c:v>1045.25782</c:v>
                      </c:pt>
                      <c:pt idx="75">
                        <c:v>1044.7421999999999</c:v>
                      </c:pt>
                      <c:pt idx="76">
                        <c:v>1044.1882000000001</c:v>
                      </c:pt>
                      <c:pt idx="77">
                        <c:v>1043.6342</c:v>
                      </c:pt>
                      <c:pt idx="78">
                        <c:v>1043.0801999999999</c:v>
                      </c:pt>
                      <c:pt idx="79">
                        <c:v>1042.5262</c:v>
                      </c:pt>
                      <c:pt idx="80">
                        <c:v>1041.9722000000002</c:v>
                      </c:pt>
                      <c:pt idx="81">
                        <c:v>1041.4182000000001</c:v>
                      </c:pt>
                      <c:pt idx="82">
                        <c:v>1040.8642</c:v>
                      </c:pt>
                      <c:pt idx="83">
                        <c:v>1040.3101999999999</c:v>
                      </c:pt>
                      <c:pt idx="84">
                        <c:v>1039.7562</c:v>
                      </c:pt>
                      <c:pt idx="85">
                        <c:v>1039.2021999999999</c:v>
                      </c:pt>
                      <c:pt idx="86">
                        <c:v>1038.6102599999999</c:v>
                      </c:pt>
                      <c:pt idx="87">
                        <c:v>1038.0183199999999</c:v>
                      </c:pt>
                      <c:pt idx="88">
                        <c:v>1037.4263799999999</c:v>
                      </c:pt>
                      <c:pt idx="89">
                        <c:v>1036.8344400000001</c:v>
                      </c:pt>
                      <c:pt idx="90">
                        <c:v>1036.2425000000001</c:v>
                      </c:pt>
                      <c:pt idx="91">
                        <c:v>1035.65056</c:v>
                      </c:pt>
                      <c:pt idx="92">
                        <c:v>1035.05862</c:v>
                      </c:pt>
                      <c:pt idx="93">
                        <c:v>1034.4666800000002</c:v>
                      </c:pt>
                      <c:pt idx="94">
                        <c:v>1033.87474</c:v>
                      </c:pt>
                      <c:pt idx="95">
                        <c:v>1033.2828000000002</c:v>
                      </c:pt>
                      <c:pt idx="96">
                        <c:v>1032.65362</c:v>
                      </c:pt>
                      <c:pt idx="97">
                        <c:v>1032.0244400000001</c:v>
                      </c:pt>
                      <c:pt idx="98">
                        <c:v>1031.3952600000002</c:v>
                      </c:pt>
                      <c:pt idx="99">
                        <c:v>1030.7660800000001</c:v>
                      </c:pt>
                      <c:pt idx="100">
                        <c:v>1030.1369000000002</c:v>
                      </c:pt>
                      <c:pt idx="101">
                        <c:v>1029.5077200000001</c:v>
                      </c:pt>
                      <c:pt idx="102">
                        <c:v>1028.8785399999999</c:v>
                      </c:pt>
                      <c:pt idx="103">
                        <c:v>1028.24936</c:v>
                      </c:pt>
                      <c:pt idx="104">
                        <c:v>1027.6201800000001</c:v>
                      </c:pt>
                      <c:pt idx="105">
                        <c:v>1026.991</c:v>
                      </c:pt>
                      <c:pt idx="106">
                        <c:v>1026.3252400000001</c:v>
                      </c:pt>
                      <c:pt idx="107">
                        <c:v>1025.65948</c:v>
                      </c:pt>
                      <c:pt idx="108">
                        <c:v>1024.9937199999999</c:v>
                      </c:pt>
                      <c:pt idx="109">
                        <c:v>1024.3279600000001</c:v>
                      </c:pt>
                      <c:pt idx="110">
                        <c:v>1023.6622</c:v>
                      </c:pt>
                      <c:pt idx="111">
                        <c:v>1022.9964400000001</c:v>
                      </c:pt>
                      <c:pt idx="112">
                        <c:v>1022.33068</c:v>
                      </c:pt>
                      <c:pt idx="113">
                        <c:v>1021.6649199999999</c:v>
                      </c:pt>
                      <c:pt idx="114">
                        <c:v>1020.9991600000001</c:v>
                      </c:pt>
                      <c:pt idx="115">
                        <c:v>1020.3334</c:v>
                      </c:pt>
                      <c:pt idx="116">
                        <c:v>1019.6317200000001</c:v>
                      </c:pt>
                      <c:pt idx="117">
                        <c:v>1018.9300400000001</c:v>
                      </c:pt>
                      <c:pt idx="118">
                        <c:v>1018.22836</c:v>
                      </c:pt>
                      <c:pt idx="119">
                        <c:v>1017.5266800000001</c:v>
                      </c:pt>
                      <c:pt idx="120">
                        <c:v>1016.825</c:v>
                      </c:pt>
                      <c:pt idx="121">
                        <c:v>1016.12332</c:v>
                      </c:pt>
                      <c:pt idx="122">
                        <c:v>1015.4216399999999</c:v>
                      </c:pt>
                      <c:pt idx="123">
                        <c:v>1014.71996</c:v>
                      </c:pt>
                      <c:pt idx="124">
                        <c:v>1014.01828</c:v>
                      </c:pt>
                      <c:pt idx="125">
                        <c:v>1013.3166</c:v>
                      </c:pt>
                      <c:pt idx="126">
                        <c:v>1012.5796800000001</c:v>
                      </c:pt>
                      <c:pt idx="127">
                        <c:v>1011.84276</c:v>
                      </c:pt>
                      <c:pt idx="128">
                        <c:v>1011.1058399999999</c:v>
                      </c:pt>
                      <c:pt idx="129">
                        <c:v>1010.36892</c:v>
                      </c:pt>
                      <c:pt idx="130">
                        <c:v>1009.6319999999999</c:v>
                      </c:pt>
                      <c:pt idx="131">
                        <c:v>1008.89508</c:v>
                      </c:pt>
                      <c:pt idx="132">
                        <c:v>1008.1581600000001</c:v>
                      </c:pt>
                      <c:pt idx="133">
                        <c:v>1007.42124</c:v>
                      </c:pt>
                      <c:pt idx="134">
                        <c:v>1006.68432</c:v>
                      </c:pt>
                      <c:pt idx="135">
                        <c:v>1005.9474</c:v>
                      </c:pt>
                      <c:pt idx="136">
                        <c:v>1005.176168</c:v>
                      </c:pt>
                      <c:pt idx="137">
                        <c:v>1004.404936</c:v>
                      </c:pt>
                      <c:pt idx="138">
                        <c:v>1003.633704</c:v>
                      </c:pt>
                      <c:pt idx="139">
                        <c:v>1002.8624719999999</c:v>
                      </c:pt>
                      <c:pt idx="140">
                        <c:v>1002.09124</c:v>
                      </c:pt>
                      <c:pt idx="141">
                        <c:v>1001.320008</c:v>
                      </c:pt>
                      <c:pt idx="142">
                        <c:v>1000.548776</c:v>
                      </c:pt>
                      <c:pt idx="143">
                        <c:v>999.77754400000003</c:v>
                      </c:pt>
                      <c:pt idx="144">
                        <c:v>999.00631199999998</c:v>
                      </c:pt>
                      <c:pt idx="145">
                        <c:v>998.23507999999993</c:v>
                      </c:pt>
                      <c:pt idx="146">
                        <c:v>997.43023599999992</c:v>
                      </c:pt>
                      <c:pt idx="147">
                        <c:v>996.62539199999992</c:v>
                      </c:pt>
                      <c:pt idx="148">
                        <c:v>995.82054799999992</c:v>
                      </c:pt>
                      <c:pt idx="149">
                        <c:v>995.01570400000003</c:v>
                      </c:pt>
                      <c:pt idx="150">
                        <c:v>994.21086000000003</c:v>
                      </c:pt>
                      <c:pt idx="151">
                        <c:v>993.40601599999991</c:v>
                      </c:pt>
                      <c:pt idx="152">
                        <c:v>992.60117200000002</c:v>
                      </c:pt>
                      <c:pt idx="153">
                        <c:v>991.79632800000002</c:v>
                      </c:pt>
                      <c:pt idx="154">
                        <c:v>990.9914839999999</c:v>
                      </c:pt>
                      <c:pt idx="155">
                        <c:v>990.18664000000001</c:v>
                      </c:pt>
                      <c:pt idx="156">
                        <c:v>989.34907399999997</c:v>
                      </c:pt>
                      <c:pt idx="157">
                        <c:v>988.51150800000005</c:v>
                      </c:pt>
                      <c:pt idx="158">
                        <c:v>987.6739419999999</c:v>
                      </c:pt>
                      <c:pt idx="159">
                        <c:v>986.83637599999997</c:v>
                      </c:pt>
                      <c:pt idx="160">
                        <c:v>985.99881000000005</c:v>
                      </c:pt>
                      <c:pt idx="161">
                        <c:v>985.16124400000001</c:v>
                      </c:pt>
                      <c:pt idx="162">
                        <c:v>984.32367799999997</c:v>
                      </c:pt>
                      <c:pt idx="163">
                        <c:v>983.48611199999993</c:v>
                      </c:pt>
                      <c:pt idx="164">
                        <c:v>982.64854600000001</c:v>
                      </c:pt>
                      <c:pt idx="165">
                        <c:v>981.81097999999997</c:v>
                      </c:pt>
                      <c:pt idx="166">
                        <c:v>973.11714000000006</c:v>
                      </c:pt>
                      <c:pt idx="167">
                        <c:v>964.11444000000006</c:v>
                      </c:pt>
                      <c:pt idx="168">
                        <c:v>954.81263999999999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184C-414D-84AC-804EC916F92B}"/>
                  </c:ext>
                </c:extLst>
              </c15:ser>
            </c15:filteredScatterSeries>
            <c15:filteredScatterSeries>
              <c15:ser>
                <c:idx val="40"/>
                <c:order val="40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Glikol!$AU$17</c15:sqref>
                        </c15:formulaRef>
                      </c:ext>
                    </c:extLst>
                    <c:strCache>
                      <c:ptCount val="1"/>
                      <c:pt idx="0">
                        <c:v>38 %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5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Glikol!$AU$18:$AU$186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25">
                        <c:v>1068.1170000000002</c:v>
                      </c:pt>
                      <c:pt idx="26">
                        <c:v>1067.7526</c:v>
                      </c:pt>
                      <c:pt idx="27">
                        <c:v>1067.3882000000001</c:v>
                      </c:pt>
                      <c:pt idx="28">
                        <c:v>1067.0238000000002</c:v>
                      </c:pt>
                      <c:pt idx="29">
                        <c:v>1066.6594000000002</c:v>
                      </c:pt>
                      <c:pt idx="30">
                        <c:v>1066.2950000000001</c:v>
                      </c:pt>
                      <c:pt idx="31">
                        <c:v>1065.9306000000001</c:v>
                      </c:pt>
                      <c:pt idx="32">
                        <c:v>1065.5662</c:v>
                      </c:pt>
                      <c:pt idx="33">
                        <c:v>1065.2018000000003</c:v>
                      </c:pt>
                      <c:pt idx="34">
                        <c:v>1064.8374000000001</c:v>
                      </c:pt>
                      <c:pt idx="35">
                        <c:v>1064.4730000000002</c:v>
                      </c:pt>
                      <c:pt idx="36">
                        <c:v>1064.0690200000001</c:v>
                      </c:pt>
                      <c:pt idx="37">
                        <c:v>1063.6650400000001</c:v>
                      </c:pt>
                      <c:pt idx="38">
                        <c:v>1063.26106</c:v>
                      </c:pt>
                      <c:pt idx="39">
                        <c:v>1062.85708</c:v>
                      </c:pt>
                      <c:pt idx="40">
                        <c:v>1062.4530999999999</c:v>
                      </c:pt>
                      <c:pt idx="41">
                        <c:v>1062.0491200000001</c:v>
                      </c:pt>
                      <c:pt idx="42">
                        <c:v>1061.6451400000001</c:v>
                      </c:pt>
                      <c:pt idx="43">
                        <c:v>1061.24116</c:v>
                      </c:pt>
                      <c:pt idx="44">
                        <c:v>1060.83718</c:v>
                      </c:pt>
                      <c:pt idx="45">
                        <c:v>1060.4331999999999</c:v>
                      </c:pt>
                      <c:pt idx="46">
                        <c:v>1059.98992</c:v>
                      </c:pt>
                      <c:pt idx="47">
                        <c:v>1059.54664</c:v>
                      </c:pt>
                      <c:pt idx="48">
                        <c:v>1059.1033600000001</c:v>
                      </c:pt>
                      <c:pt idx="49">
                        <c:v>1058.6600800000001</c:v>
                      </c:pt>
                      <c:pt idx="50">
                        <c:v>1058.2168000000001</c:v>
                      </c:pt>
                      <c:pt idx="51">
                        <c:v>1057.77352</c:v>
                      </c:pt>
                      <c:pt idx="52">
                        <c:v>1057.33024</c:v>
                      </c:pt>
                      <c:pt idx="53">
                        <c:v>1056.88696</c:v>
                      </c:pt>
                      <c:pt idx="54">
                        <c:v>1056.4436800000001</c:v>
                      </c:pt>
                      <c:pt idx="55">
                        <c:v>1056.0003999999999</c:v>
                      </c:pt>
                      <c:pt idx="56">
                        <c:v>1055.5183399999999</c:v>
                      </c:pt>
                      <c:pt idx="57">
                        <c:v>1055.03628</c:v>
                      </c:pt>
                      <c:pt idx="58">
                        <c:v>1054.55422</c:v>
                      </c:pt>
                      <c:pt idx="59">
                        <c:v>1054.0721599999999</c:v>
                      </c:pt>
                      <c:pt idx="60">
                        <c:v>1053.5901000000001</c:v>
                      </c:pt>
                      <c:pt idx="61">
                        <c:v>1053.1080400000001</c:v>
                      </c:pt>
                      <c:pt idx="62">
                        <c:v>1052.62598</c:v>
                      </c:pt>
                      <c:pt idx="63">
                        <c:v>1052.14392</c:v>
                      </c:pt>
                      <c:pt idx="64">
                        <c:v>1051.6618599999999</c:v>
                      </c:pt>
                      <c:pt idx="65">
                        <c:v>1051.1797999999999</c:v>
                      </c:pt>
                      <c:pt idx="66">
                        <c:v>1050.6592599999999</c:v>
                      </c:pt>
                      <c:pt idx="67">
                        <c:v>1050.1387199999999</c:v>
                      </c:pt>
                      <c:pt idx="68">
                        <c:v>1049.6181799999999</c:v>
                      </c:pt>
                      <c:pt idx="69">
                        <c:v>1049.09764</c:v>
                      </c:pt>
                      <c:pt idx="70">
                        <c:v>1048.5771</c:v>
                      </c:pt>
                      <c:pt idx="71">
                        <c:v>1048.05656</c:v>
                      </c:pt>
                      <c:pt idx="72">
                        <c:v>1047.53602</c:v>
                      </c:pt>
                      <c:pt idx="73">
                        <c:v>1047.01548</c:v>
                      </c:pt>
                      <c:pt idx="74">
                        <c:v>1046.49494</c:v>
                      </c:pt>
                      <c:pt idx="75">
                        <c:v>1045.9744000000001</c:v>
                      </c:pt>
                      <c:pt idx="76">
                        <c:v>1045.4160999999999</c:v>
                      </c:pt>
                      <c:pt idx="77">
                        <c:v>1044.8578</c:v>
                      </c:pt>
                      <c:pt idx="78">
                        <c:v>1044.2994999999999</c:v>
                      </c:pt>
                      <c:pt idx="79">
                        <c:v>1043.7411999999999</c:v>
                      </c:pt>
                      <c:pt idx="80">
                        <c:v>1043.1829</c:v>
                      </c:pt>
                      <c:pt idx="81">
                        <c:v>1042.6246000000001</c:v>
                      </c:pt>
                      <c:pt idx="82">
                        <c:v>1042.0663</c:v>
                      </c:pt>
                      <c:pt idx="83">
                        <c:v>1041.508</c:v>
                      </c:pt>
                      <c:pt idx="84">
                        <c:v>1040.9497000000001</c:v>
                      </c:pt>
                      <c:pt idx="85">
                        <c:v>1040.3914</c:v>
                      </c:pt>
                      <c:pt idx="86">
                        <c:v>1039.7957200000001</c:v>
                      </c:pt>
                      <c:pt idx="87">
                        <c:v>1039.2000399999999</c:v>
                      </c:pt>
                      <c:pt idx="88">
                        <c:v>1038.60436</c:v>
                      </c:pt>
                      <c:pt idx="89">
                        <c:v>1038.0086800000001</c:v>
                      </c:pt>
                      <c:pt idx="90">
                        <c:v>1037.413</c:v>
                      </c:pt>
                      <c:pt idx="91">
                        <c:v>1036.8173200000001</c:v>
                      </c:pt>
                      <c:pt idx="92">
                        <c:v>1036.22164</c:v>
                      </c:pt>
                      <c:pt idx="93">
                        <c:v>1035.6259600000001</c:v>
                      </c:pt>
                      <c:pt idx="94">
                        <c:v>1035.0302799999999</c:v>
                      </c:pt>
                      <c:pt idx="95">
                        <c:v>1034.4346</c:v>
                      </c:pt>
                      <c:pt idx="96">
                        <c:v>1033.80224</c:v>
                      </c:pt>
                      <c:pt idx="97">
                        <c:v>1033.1698800000001</c:v>
                      </c:pt>
                      <c:pt idx="98">
                        <c:v>1032.5375200000001</c:v>
                      </c:pt>
                      <c:pt idx="99">
                        <c:v>1031.90516</c:v>
                      </c:pt>
                      <c:pt idx="100">
                        <c:v>1031.2728000000002</c:v>
                      </c:pt>
                      <c:pt idx="101">
                        <c:v>1030.6404400000001</c:v>
                      </c:pt>
                      <c:pt idx="102">
                        <c:v>1030.0080800000001</c:v>
                      </c:pt>
                      <c:pt idx="103">
                        <c:v>1029.37572</c:v>
                      </c:pt>
                      <c:pt idx="104">
                        <c:v>1028.7433600000002</c:v>
                      </c:pt>
                      <c:pt idx="105">
                        <c:v>1028.1110000000001</c:v>
                      </c:pt>
                      <c:pt idx="106">
                        <c:v>1027.4425800000001</c:v>
                      </c:pt>
                      <c:pt idx="107">
                        <c:v>1026.7741600000002</c:v>
                      </c:pt>
                      <c:pt idx="108">
                        <c:v>1026.10574</c:v>
                      </c:pt>
                      <c:pt idx="109">
                        <c:v>1025.43732</c:v>
                      </c:pt>
                      <c:pt idx="110">
                        <c:v>1024.7689</c:v>
                      </c:pt>
                      <c:pt idx="111">
                        <c:v>1024.1004800000001</c:v>
                      </c:pt>
                      <c:pt idx="112">
                        <c:v>1023.4320600000001</c:v>
                      </c:pt>
                      <c:pt idx="113">
                        <c:v>1022.76364</c:v>
                      </c:pt>
                      <c:pt idx="114">
                        <c:v>1022.09522</c:v>
                      </c:pt>
                      <c:pt idx="115">
                        <c:v>1021.4268000000001</c:v>
                      </c:pt>
                      <c:pt idx="116">
                        <c:v>1020.7229400000001</c:v>
                      </c:pt>
                      <c:pt idx="117">
                        <c:v>1020.01908</c:v>
                      </c:pt>
                      <c:pt idx="118">
                        <c:v>1019.31522</c:v>
                      </c:pt>
                      <c:pt idx="119">
                        <c:v>1018.61136</c:v>
                      </c:pt>
                      <c:pt idx="120">
                        <c:v>1017.9075</c:v>
                      </c:pt>
                      <c:pt idx="121">
                        <c:v>1017.2036400000001</c:v>
                      </c:pt>
                      <c:pt idx="122">
                        <c:v>1016.49978</c:v>
                      </c:pt>
                      <c:pt idx="123">
                        <c:v>1015.79592</c:v>
                      </c:pt>
                      <c:pt idx="124">
                        <c:v>1015.0920600000001</c:v>
                      </c:pt>
                      <c:pt idx="125">
                        <c:v>1014.3882</c:v>
                      </c:pt>
                      <c:pt idx="126">
                        <c:v>1013.6495600000001</c:v>
                      </c:pt>
                      <c:pt idx="127">
                        <c:v>1012.9109199999999</c:v>
                      </c:pt>
                      <c:pt idx="128">
                        <c:v>1012.17228</c:v>
                      </c:pt>
                      <c:pt idx="129">
                        <c:v>1011.43364</c:v>
                      </c:pt>
                      <c:pt idx="130">
                        <c:v>1010.6949999999999</c:v>
                      </c:pt>
                      <c:pt idx="131">
                        <c:v>1009.95636</c:v>
                      </c:pt>
                      <c:pt idx="132">
                        <c:v>1009.21772</c:v>
                      </c:pt>
                      <c:pt idx="133">
                        <c:v>1008.4790800000001</c:v>
                      </c:pt>
                      <c:pt idx="134">
                        <c:v>1007.7404399999999</c:v>
                      </c:pt>
                      <c:pt idx="135">
                        <c:v>1007.0018</c:v>
                      </c:pt>
                      <c:pt idx="136">
                        <c:v>1006.229276</c:v>
                      </c:pt>
                      <c:pt idx="137">
                        <c:v>1005.4567519999999</c:v>
                      </c:pt>
                      <c:pt idx="138">
                        <c:v>1004.684228</c:v>
                      </c:pt>
                      <c:pt idx="139">
                        <c:v>1003.911704</c:v>
                      </c:pt>
                      <c:pt idx="140">
                        <c:v>1003.13918</c:v>
                      </c:pt>
                      <c:pt idx="141">
                        <c:v>1002.366656</c:v>
                      </c:pt>
                      <c:pt idx="142">
                        <c:v>1001.5941319999999</c:v>
                      </c:pt>
                      <c:pt idx="143">
                        <c:v>1000.821608</c:v>
                      </c:pt>
                      <c:pt idx="144">
                        <c:v>1000.049084</c:v>
                      </c:pt>
                      <c:pt idx="145">
                        <c:v>999.2765599999999</c:v>
                      </c:pt>
                      <c:pt idx="146">
                        <c:v>998.47083199999997</c:v>
                      </c:pt>
                      <c:pt idx="147">
                        <c:v>997.66510399999993</c:v>
                      </c:pt>
                      <c:pt idx="148">
                        <c:v>996.859376</c:v>
                      </c:pt>
                      <c:pt idx="149">
                        <c:v>996.05364799999995</c:v>
                      </c:pt>
                      <c:pt idx="150">
                        <c:v>995.24792000000002</c:v>
                      </c:pt>
                      <c:pt idx="151">
                        <c:v>994.44219199999998</c:v>
                      </c:pt>
                      <c:pt idx="152">
                        <c:v>993.63646400000005</c:v>
                      </c:pt>
                      <c:pt idx="153">
                        <c:v>992.830736</c:v>
                      </c:pt>
                      <c:pt idx="154">
                        <c:v>992.02500799999996</c:v>
                      </c:pt>
                      <c:pt idx="155">
                        <c:v>991.21928000000003</c:v>
                      </c:pt>
                      <c:pt idx="156">
                        <c:v>990.38119800000004</c:v>
                      </c:pt>
                      <c:pt idx="157">
                        <c:v>989.54311600000005</c:v>
                      </c:pt>
                      <c:pt idx="158">
                        <c:v>988.70503399999996</c:v>
                      </c:pt>
                      <c:pt idx="159">
                        <c:v>987.86695199999997</c:v>
                      </c:pt>
                      <c:pt idx="160">
                        <c:v>987.02886999999998</c:v>
                      </c:pt>
                      <c:pt idx="161">
                        <c:v>986.190788</c:v>
                      </c:pt>
                      <c:pt idx="162">
                        <c:v>985.35270600000001</c:v>
                      </c:pt>
                      <c:pt idx="163">
                        <c:v>984.51462399999991</c:v>
                      </c:pt>
                      <c:pt idx="164">
                        <c:v>983.67654200000004</c:v>
                      </c:pt>
                      <c:pt idx="165">
                        <c:v>982.83845999999994</c:v>
                      </c:pt>
                      <c:pt idx="166">
                        <c:v>974.14287999999999</c:v>
                      </c:pt>
                      <c:pt idx="167">
                        <c:v>965.14157999999998</c:v>
                      </c:pt>
                      <c:pt idx="168">
                        <c:v>955.84407999999996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8-184C-414D-84AC-804EC916F92B}"/>
                  </c:ext>
                </c:extLst>
              </c15:ser>
            </c15:filteredScatterSeries>
            <c15:filteredScatterSeries>
              <c15:ser>
                <c:idx val="41"/>
                <c:order val="4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Glikol!$AV$17</c15:sqref>
                        </c15:formulaRef>
                      </c:ext>
                    </c:extLst>
                    <c:strCache>
                      <c:ptCount val="1"/>
                      <c:pt idx="0">
                        <c:v>39 %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6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Glikol!$AV$18:$AV$186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25">
                        <c:v>1069.663</c:v>
                      </c:pt>
                      <c:pt idx="26">
                        <c:v>1069.2909000000002</c:v>
                      </c:pt>
                      <c:pt idx="27">
                        <c:v>1068.9187999999999</c:v>
                      </c:pt>
                      <c:pt idx="28">
                        <c:v>1068.5467000000001</c:v>
                      </c:pt>
                      <c:pt idx="29">
                        <c:v>1068.1746000000001</c:v>
                      </c:pt>
                      <c:pt idx="30">
                        <c:v>1067.8025000000002</c:v>
                      </c:pt>
                      <c:pt idx="31">
                        <c:v>1067.4304</c:v>
                      </c:pt>
                      <c:pt idx="32">
                        <c:v>1067.0583000000001</c:v>
                      </c:pt>
                      <c:pt idx="33">
                        <c:v>1066.6862000000001</c:v>
                      </c:pt>
                      <c:pt idx="34">
                        <c:v>1066.3141000000001</c:v>
                      </c:pt>
                      <c:pt idx="35">
                        <c:v>1065.942</c:v>
                      </c:pt>
                      <c:pt idx="36">
                        <c:v>1065.53108</c:v>
                      </c:pt>
                      <c:pt idx="37">
                        <c:v>1065.1201600000002</c:v>
                      </c:pt>
                      <c:pt idx="38">
                        <c:v>1064.7092400000001</c:v>
                      </c:pt>
                      <c:pt idx="39">
                        <c:v>1064.2983200000001</c:v>
                      </c:pt>
                      <c:pt idx="40">
                        <c:v>1063.8874000000001</c:v>
                      </c:pt>
                      <c:pt idx="41">
                        <c:v>1063.47648</c:v>
                      </c:pt>
                      <c:pt idx="42">
                        <c:v>1063.06556</c:v>
                      </c:pt>
                      <c:pt idx="43">
                        <c:v>1062.65464</c:v>
                      </c:pt>
                      <c:pt idx="44">
                        <c:v>1062.2437200000002</c:v>
                      </c:pt>
                      <c:pt idx="45">
                        <c:v>1061.8328000000001</c:v>
                      </c:pt>
                      <c:pt idx="46">
                        <c:v>1061.38328</c:v>
                      </c:pt>
                      <c:pt idx="47">
                        <c:v>1060.9337600000001</c:v>
                      </c:pt>
                      <c:pt idx="48">
                        <c:v>1060.48424</c:v>
                      </c:pt>
                      <c:pt idx="49">
                        <c:v>1060.0347200000001</c:v>
                      </c:pt>
                      <c:pt idx="50">
                        <c:v>1059.5852</c:v>
                      </c:pt>
                      <c:pt idx="51">
                        <c:v>1059.1356799999999</c:v>
                      </c:pt>
                      <c:pt idx="52">
                        <c:v>1058.68616</c:v>
                      </c:pt>
                      <c:pt idx="53">
                        <c:v>1058.2366399999999</c:v>
                      </c:pt>
                      <c:pt idx="54">
                        <c:v>1057.78712</c:v>
                      </c:pt>
                      <c:pt idx="55">
                        <c:v>1057.3376000000001</c:v>
                      </c:pt>
                      <c:pt idx="56">
                        <c:v>1056.84996</c:v>
                      </c:pt>
                      <c:pt idx="57">
                        <c:v>1056.36232</c:v>
                      </c:pt>
                      <c:pt idx="58">
                        <c:v>1055.8746799999999</c:v>
                      </c:pt>
                      <c:pt idx="59">
                        <c:v>1055.3870399999998</c:v>
                      </c:pt>
                      <c:pt idx="60">
                        <c:v>1054.8994</c:v>
                      </c:pt>
                      <c:pt idx="61">
                        <c:v>1054.41176</c:v>
                      </c:pt>
                      <c:pt idx="62">
                        <c:v>1053.9241199999999</c:v>
                      </c:pt>
                      <c:pt idx="63">
                        <c:v>1053.4364799999998</c:v>
                      </c:pt>
                      <c:pt idx="64">
                        <c:v>1052.94884</c:v>
                      </c:pt>
                      <c:pt idx="65">
                        <c:v>1052.4612</c:v>
                      </c:pt>
                      <c:pt idx="66">
                        <c:v>1051.9357399999999</c:v>
                      </c:pt>
                      <c:pt idx="67">
                        <c:v>1051.4102799999998</c:v>
                      </c:pt>
                      <c:pt idx="68">
                        <c:v>1050.88482</c:v>
                      </c:pt>
                      <c:pt idx="69">
                        <c:v>1050.3593599999999</c:v>
                      </c:pt>
                      <c:pt idx="70">
                        <c:v>1049.8338999999999</c:v>
                      </c:pt>
                      <c:pt idx="71">
                        <c:v>1049.30844</c:v>
                      </c:pt>
                      <c:pt idx="72">
                        <c:v>1048.78298</c:v>
                      </c:pt>
                      <c:pt idx="73">
                        <c:v>1048.2575200000001</c:v>
                      </c:pt>
                      <c:pt idx="74">
                        <c:v>1047.73206</c:v>
                      </c:pt>
                      <c:pt idx="75">
                        <c:v>1047.2066</c:v>
                      </c:pt>
                      <c:pt idx="76">
                        <c:v>1046.644</c:v>
                      </c:pt>
                      <c:pt idx="77">
                        <c:v>1046.0814</c:v>
                      </c:pt>
                      <c:pt idx="78">
                        <c:v>1045.5188000000001</c:v>
                      </c:pt>
                      <c:pt idx="79">
                        <c:v>1044.9562000000001</c:v>
                      </c:pt>
                      <c:pt idx="80">
                        <c:v>1044.3936000000001</c:v>
                      </c:pt>
                      <c:pt idx="81">
                        <c:v>1043.8309999999999</c:v>
                      </c:pt>
                      <c:pt idx="82">
                        <c:v>1043.2684000000002</c:v>
                      </c:pt>
                      <c:pt idx="83">
                        <c:v>1042.7058</c:v>
                      </c:pt>
                      <c:pt idx="84">
                        <c:v>1042.1432</c:v>
                      </c:pt>
                      <c:pt idx="85">
                        <c:v>1041.5806</c:v>
                      </c:pt>
                      <c:pt idx="86">
                        <c:v>1040.98118</c:v>
                      </c:pt>
                      <c:pt idx="87">
                        <c:v>1040.38176</c:v>
                      </c:pt>
                      <c:pt idx="88">
                        <c:v>1039.78234</c:v>
                      </c:pt>
                      <c:pt idx="89">
                        <c:v>1039.18292</c:v>
                      </c:pt>
                      <c:pt idx="90">
                        <c:v>1038.5835000000002</c:v>
                      </c:pt>
                      <c:pt idx="91">
                        <c:v>1037.9840799999999</c:v>
                      </c:pt>
                      <c:pt idx="92">
                        <c:v>1037.3846600000002</c:v>
                      </c:pt>
                      <c:pt idx="93">
                        <c:v>1036.7852400000002</c:v>
                      </c:pt>
                      <c:pt idx="94">
                        <c:v>1036.1858200000001</c:v>
                      </c:pt>
                      <c:pt idx="95">
                        <c:v>1035.5864000000001</c:v>
                      </c:pt>
                      <c:pt idx="96">
                        <c:v>1034.9508600000001</c:v>
                      </c:pt>
                      <c:pt idx="97">
                        <c:v>1034.3153200000002</c:v>
                      </c:pt>
                      <c:pt idx="98">
                        <c:v>1033.6797800000002</c:v>
                      </c:pt>
                      <c:pt idx="99">
                        <c:v>1033.0442400000002</c:v>
                      </c:pt>
                      <c:pt idx="100">
                        <c:v>1032.4087</c:v>
                      </c:pt>
                      <c:pt idx="101">
                        <c:v>1031.77316</c:v>
                      </c:pt>
                      <c:pt idx="102">
                        <c:v>1031.13762</c:v>
                      </c:pt>
                      <c:pt idx="103">
                        <c:v>1030.50208</c:v>
                      </c:pt>
                      <c:pt idx="104">
                        <c:v>1029.86654</c:v>
                      </c:pt>
                      <c:pt idx="105">
                        <c:v>1029.231</c:v>
                      </c:pt>
                      <c:pt idx="106">
                        <c:v>1028.5599199999999</c:v>
                      </c:pt>
                      <c:pt idx="107">
                        <c:v>1027.8888400000001</c:v>
                      </c:pt>
                      <c:pt idx="108">
                        <c:v>1027.21776</c:v>
                      </c:pt>
                      <c:pt idx="109">
                        <c:v>1026.5466799999999</c:v>
                      </c:pt>
                      <c:pt idx="110">
                        <c:v>1025.8756000000001</c:v>
                      </c:pt>
                      <c:pt idx="111">
                        <c:v>1025.20452</c:v>
                      </c:pt>
                      <c:pt idx="112">
                        <c:v>1024.5334400000002</c:v>
                      </c:pt>
                      <c:pt idx="113">
                        <c:v>1023.86236</c:v>
                      </c:pt>
                      <c:pt idx="114">
                        <c:v>1023.1912800000001</c:v>
                      </c:pt>
                      <c:pt idx="115">
                        <c:v>1022.5202</c:v>
                      </c:pt>
                      <c:pt idx="116">
                        <c:v>1021.81416</c:v>
                      </c:pt>
                      <c:pt idx="117">
                        <c:v>1021.1081200000001</c:v>
                      </c:pt>
                      <c:pt idx="118">
                        <c:v>1020.4020800000001</c:v>
                      </c:pt>
                      <c:pt idx="119">
                        <c:v>1019.69604</c:v>
                      </c:pt>
                      <c:pt idx="120">
                        <c:v>1018.99</c:v>
                      </c:pt>
                      <c:pt idx="121">
                        <c:v>1018.28396</c:v>
                      </c:pt>
                      <c:pt idx="122">
                        <c:v>1017.5779199999999</c:v>
                      </c:pt>
                      <c:pt idx="123">
                        <c:v>1016.8718799999999</c:v>
                      </c:pt>
                      <c:pt idx="124">
                        <c:v>1016.16584</c:v>
                      </c:pt>
                      <c:pt idx="125">
                        <c:v>1015.4598</c:v>
                      </c:pt>
                      <c:pt idx="126">
                        <c:v>1014.71944</c:v>
                      </c:pt>
                      <c:pt idx="127">
                        <c:v>1013.97908</c:v>
                      </c:pt>
                      <c:pt idx="128">
                        <c:v>1013.2387199999999</c:v>
                      </c:pt>
                      <c:pt idx="129">
                        <c:v>1012.49836</c:v>
                      </c:pt>
                      <c:pt idx="130">
                        <c:v>1011.758</c:v>
                      </c:pt>
                      <c:pt idx="131">
                        <c:v>1011.0176399999999</c:v>
                      </c:pt>
                      <c:pt idx="132">
                        <c:v>1010.27728</c:v>
                      </c:pt>
                      <c:pt idx="133">
                        <c:v>1009.53692</c:v>
                      </c:pt>
                      <c:pt idx="134">
                        <c:v>1008.79656</c:v>
                      </c:pt>
                      <c:pt idx="135">
                        <c:v>1008.0562</c:v>
                      </c:pt>
                      <c:pt idx="136">
                        <c:v>1007.282384</c:v>
                      </c:pt>
                      <c:pt idx="137">
                        <c:v>1006.508568</c:v>
                      </c:pt>
                      <c:pt idx="138">
                        <c:v>1005.734752</c:v>
                      </c:pt>
                      <c:pt idx="139">
                        <c:v>1004.9609359999999</c:v>
                      </c:pt>
                      <c:pt idx="140">
                        <c:v>1004.1871199999999</c:v>
                      </c:pt>
                      <c:pt idx="141">
                        <c:v>1003.4133039999999</c:v>
                      </c:pt>
                      <c:pt idx="142">
                        <c:v>1002.639488</c:v>
                      </c:pt>
                      <c:pt idx="143">
                        <c:v>1001.865672</c:v>
                      </c:pt>
                      <c:pt idx="144">
                        <c:v>1001.0918559999999</c:v>
                      </c:pt>
                      <c:pt idx="145">
                        <c:v>1000.31804</c:v>
                      </c:pt>
                      <c:pt idx="146">
                        <c:v>999.51142799999991</c:v>
                      </c:pt>
                      <c:pt idx="147">
                        <c:v>998.70481599999994</c:v>
                      </c:pt>
                      <c:pt idx="148">
                        <c:v>997.89820399999996</c:v>
                      </c:pt>
                      <c:pt idx="149">
                        <c:v>997.09159199999999</c:v>
                      </c:pt>
                      <c:pt idx="150">
                        <c:v>996.2849799999999</c:v>
                      </c:pt>
                      <c:pt idx="151">
                        <c:v>995.47836799999993</c:v>
                      </c:pt>
                      <c:pt idx="152">
                        <c:v>994.67175599999996</c:v>
                      </c:pt>
                      <c:pt idx="153">
                        <c:v>993.86514399999999</c:v>
                      </c:pt>
                      <c:pt idx="154">
                        <c:v>993.0585319999999</c:v>
                      </c:pt>
                      <c:pt idx="155">
                        <c:v>992.25191999999993</c:v>
                      </c:pt>
                      <c:pt idx="156">
                        <c:v>991.41332199999999</c:v>
                      </c:pt>
                      <c:pt idx="157">
                        <c:v>990.57472399999995</c:v>
                      </c:pt>
                      <c:pt idx="158">
                        <c:v>989.7361259999999</c:v>
                      </c:pt>
                      <c:pt idx="159">
                        <c:v>988.89752799999997</c:v>
                      </c:pt>
                      <c:pt idx="160">
                        <c:v>988.05893000000003</c:v>
                      </c:pt>
                      <c:pt idx="161">
                        <c:v>987.22033199999998</c:v>
                      </c:pt>
                      <c:pt idx="162">
                        <c:v>986.38173399999994</c:v>
                      </c:pt>
                      <c:pt idx="163">
                        <c:v>985.543136</c:v>
                      </c:pt>
                      <c:pt idx="164">
                        <c:v>984.70453799999996</c:v>
                      </c:pt>
                      <c:pt idx="165">
                        <c:v>983.86594000000002</c:v>
                      </c:pt>
                      <c:pt idx="166">
                        <c:v>975.16862000000003</c:v>
                      </c:pt>
                      <c:pt idx="167">
                        <c:v>966.16872000000001</c:v>
                      </c:pt>
                      <c:pt idx="168">
                        <c:v>956.87552000000005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9-184C-414D-84AC-804EC916F92B}"/>
                  </c:ext>
                </c:extLst>
              </c15:ser>
            </c15:filteredScatterSeries>
            <c15:filteredScatterSeries>
              <c15:ser>
                <c:idx val="42"/>
                <c:order val="4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Glikol!$AW$17</c15:sqref>
                        </c15:formulaRef>
                      </c:ext>
                    </c:extLst>
                    <c:strCache>
                      <c:ptCount val="1"/>
                      <c:pt idx="0">
                        <c:v>40 %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70000"/>
                      </a:schemeClr>
                    </a:solidFill>
                    <a:ln w="9525">
                      <a:solidFill>
                        <a:schemeClr val="accent1">
                          <a:lumMod val="7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Glikol!$AW$18:$AW$186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25">
                        <c:v>1071.2090000000001</c:v>
                      </c:pt>
                      <c:pt idx="26">
                        <c:v>1070.8292000000001</c:v>
                      </c:pt>
                      <c:pt idx="27">
                        <c:v>1070.4494</c:v>
                      </c:pt>
                      <c:pt idx="28">
                        <c:v>1070.0696000000003</c:v>
                      </c:pt>
                      <c:pt idx="29">
                        <c:v>1069.6898000000001</c:v>
                      </c:pt>
                      <c:pt idx="30">
                        <c:v>1069.3100000000002</c:v>
                      </c:pt>
                      <c:pt idx="31">
                        <c:v>1068.9302</c:v>
                      </c:pt>
                      <c:pt idx="32">
                        <c:v>1068.5504000000001</c:v>
                      </c:pt>
                      <c:pt idx="33">
                        <c:v>1068.1706000000001</c:v>
                      </c:pt>
                      <c:pt idx="34">
                        <c:v>1067.7908000000002</c:v>
                      </c:pt>
                      <c:pt idx="35">
                        <c:v>1067.4110000000001</c:v>
                      </c:pt>
                      <c:pt idx="36">
                        <c:v>1066.99314</c:v>
                      </c:pt>
                      <c:pt idx="37">
                        <c:v>1066.57528</c:v>
                      </c:pt>
                      <c:pt idx="38">
                        <c:v>1066.15742</c:v>
                      </c:pt>
                      <c:pt idx="39">
                        <c:v>1065.73956</c:v>
                      </c:pt>
                      <c:pt idx="40">
                        <c:v>1065.3217</c:v>
                      </c:pt>
                      <c:pt idx="41">
                        <c:v>1064.9038400000002</c:v>
                      </c:pt>
                      <c:pt idx="42">
                        <c:v>1064.4859800000002</c:v>
                      </c:pt>
                      <c:pt idx="43">
                        <c:v>1064.0681200000001</c:v>
                      </c:pt>
                      <c:pt idx="44">
                        <c:v>1063.6502600000001</c:v>
                      </c:pt>
                      <c:pt idx="45">
                        <c:v>1063.2324000000001</c:v>
                      </c:pt>
                      <c:pt idx="46">
                        <c:v>1062.77664</c:v>
                      </c:pt>
                      <c:pt idx="47">
                        <c:v>1062.32088</c:v>
                      </c:pt>
                      <c:pt idx="48">
                        <c:v>1061.8651200000002</c:v>
                      </c:pt>
                      <c:pt idx="49">
                        <c:v>1061.4093600000001</c:v>
                      </c:pt>
                      <c:pt idx="50">
                        <c:v>1060.9536000000001</c:v>
                      </c:pt>
                      <c:pt idx="51">
                        <c:v>1060.49784</c:v>
                      </c:pt>
                      <c:pt idx="52">
                        <c:v>1060.0420799999999</c:v>
                      </c:pt>
                      <c:pt idx="53">
                        <c:v>1059.5863199999999</c:v>
                      </c:pt>
                      <c:pt idx="54">
                        <c:v>1059.1305600000001</c:v>
                      </c:pt>
                      <c:pt idx="55">
                        <c:v>1058.6748</c:v>
                      </c:pt>
                      <c:pt idx="56">
                        <c:v>1058.1815799999999</c:v>
                      </c:pt>
                      <c:pt idx="57">
                        <c:v>1057.6883600000001</c:v>
                      </c:pt>
                      <c:pt idx="58">
                        <c:v>1057.19514</c:v>
                      </c:pt>
                      <c:pt idx="59">
                        <c:v>1056.70192</c:v>
                      </c:pt>
                      <c:pt idx="60">
                        <c:v>1056.2087000000001</c:v>
                      </c:pt>
                      <c:pt idx="61">
                        <c:v>1055.7154800000001</c:v>
                      </c:pt>
                      <c:pt idx="62">
                        <c:v>1055.22226</c:v>
                      </c:pt>
                      <c:pt idx="63">
                        <c:v>1054.7290399999999</c:v>
                      </c:pt>
                      <c:pt idx="64">
                        <c:v>1054.2358199999999</c:v>
                      </c:pt>
                      <c:pt idx="65">
                        <c:v>1053.7425999999998</c:v>
                      </c:pt>
                      <c:pt idx="66">
                        <c:v>1053.2122199999999</c:v>
                      </c:pt>
                      <c:pt idx="67">
                        <c:v>1052.68184</c:v>
                      </c:pt>
                      <c:pt idx="68">
                        <c:v>1052.1514599999998</c:v>
                      </c:pt>
                      <c:pt idx="69">
                        <c:v>1051.6210799999999</c:v>
                      </c:pt>
                      <c:pt idx="70">
                        <c:v>1051.0907</c:v>
                      </c:pt>
                      <c:pt idx="71">
                        <c:v>1050.56032</c:v>
                      </c:pt>
                      <c:pt idx="72">
                        <c:v>1050.0299400000001</c:v>
                      </c:pt>
                      <c:pt idx="73">
                        <c:v>1049.49956</c:v>
                      </c:pt>
                      <c:pt idx="74">
                        <c:v>1048.9691800000001</c:v>
                      </c:pt>
                      <c:pt idx="75">
                        <c:v>1048.4388000000001</c:v>
                      </c:pt>
                      <c:pt idx="76">
                        <c:v>1047.8718999999999</c:v>
                      </c:pt>
                      <c:pt idx="77">
                        <c:v>1047.3050000000001</c:v>
                      </c:pt>
                      <c:pt idx="78">
                        <c:v>1046.7381</c:v>
                      </c:pt>
                      <c:pt idx="79">
                        <c:v>1046.1712</c:v>
                      </c:pt>
                      <c:pt idx="80">
                        <c:v>1045.6043</c:v>
                      </c:pt>
                      <c:pt idx="81">
                        <c:v>1045.0373999999999</c:v>
                      </c:pt>
                      <c:pt idx="82">
                        <c:v>1044.4705000000001</c:v>
                      </c:pt>
                      <c:pt idx="83">
                        <c:v>1043.9036000000001</c:v>
                      </c:pt>
                      <c:pt idx="84">
                        <c:v>1043.3367000000001</c:v>
                      </c:pt>
                      <c:pt idx="85">
                        <c:v>1042.7698</c:v>
                      </c:pt>
                      <c:pt idx="86">
                        <c:v>1042.1666400000001</c:v>
                      </c:pt>
                      <c:pt idx="87">
                        <c:v>1041.56348</c:v>
                      </c:pt>
                      <c:pt idx="88">
                        <c:v>1040.9603200000001</c:v>
                      </c:pt>
                      <c:pt idx="89">
                        <c:v>1040.35716</c:v>
                      </c:pt>
                      <c:pt idx="90">
                        <c:v>1039.7540000000001</c:v>
                      </c:pt>
                      <c:pt idx="91">
                        <c:v>1039.15084</c:v>
                      </c:pt>
                      <c:pt idx="92">
                        <c:v>1038.5476800000001</c:v>
                      </c:pt>
                      <c:pt idx="93">
                        <c:v>1037.94452</c:v>
                      </c:pt>
                      <c:pt idx="94">
                        <c:v>1037.3413600000001</c:v>
                      </c:pt>
                      <c:pt idx="95">
                        <c:v>1036.7382</c:v>
                      </c:pt>
                      <c:pt idx="96">
                        <c:v>1036.0994800000001</c:v>
                      </c:pt>
                      <c:pt idx="97">
                        <c:v>1035.4607600000002</c:v>
                      </c:pt>
                      <c:pt idx="98">
                        <c:v>1034.82204</c:v>
                      </c:pt>
                      <c:pt idx="99">
                        <c:v>1034.1833200000001</c:v>
                      </c:pt>
                      <c:pt idx="100">
                        <c:v>1033.5445999999999</c:v>
                      </c:pt>
                      <c:pt idx="101">
                        <c:v>1032.90588</c:v>
                      </c:pt>
                      <c:pt idx="102">
                        <c:v>1032.2671600000001</c:v>
                      </c:pt>
                      <c:pt idx="103">
                        <c:v>1031.62844</c:v>
                      </c:pt>
                      <c:pt idx="104">
                        <c:v>1030.98972</c:v>
                      </c:pt>
                      <c:pt idx="105">
                        <c:v>1030.3510000000001</c:v>
                      </c:pt>
                      <c:pt idx="106">
                        <c:v>1029.6772599999999</c:v>
                      </c:pt>
                      <c:pt idx="107">
                        <c:v>1029.0035200000002</c:v>
                      </c:pt>
                      <c:pt idx="108">
                        <c:v>1028.32978</c:v>
                      </c:pt>
                      <c:pt idx="109">
                        <c:v>1027.6560400000001</c:v>
                      </c:pt>
                      <c:pt idx="110">
                        <c:v>1026.9822999999999</c:v>
                      </c:pt>
                      <c:pt idx="111">
                        <c:v>1026.3085600000002</c:v>
                      </c:pt>
                      <c:pt idx="112">
                        <c:v>1025.63482</c:v>
                      </c:pt>
                      <c:pt idx="113">
                        <c:v>1024.96108</c:v>
                      </c:pt>
                      <c:pt idx="114">
                        <c:v>1024.2873400000001</c:v>
                      </c:pt>
                      <c:pt idx="115">
                        <c:v>1023.6136000000001</c:v>
                      </c:pt>
                      <c:pt idx="116">
                        <c:v>1022.90538</c:v>
                      </c:pt>
                      <c:pt idx="117">
                        <c:v>1022.1971600000001</c:v>
                      </c:pt>
                      <c:pt idx="118">
                        <c:v>1021.4889400000001</c:v>
                      </c:pt>
                      <c:pt idx="119">
                        <c:v>1020.78072</c:v>
                      </c:pt>
                      <c:pt idx="120">
                        <c:v>1020.0725</c:v>
                      </c:pt>
                      <c:pt idx="121">
                        <c:v>1019.36428</c:v>
                      </c:pt>
                      <c:pt idx="122">
                        <c:v>1018.65606</c:v>
                      </c:pt>
                      <c:pt idx="123">
                        <c:v>1017.9478399999999</c:v>
                      </c:pt>
                      <c:pt idx="124">
                        <c:v>1017.2396200000001</c:v>
                      </c:pt>
                      <c:pt idx="125">
                        <c:v>1016.5314</c:v>
                      </c:pt>
                      <c:pt idx="126">
                        <c:v>1015.78932</c:v>
                      </c:pt>
                      <c:pt idx="127">
                        <c:v>1015.0472399999999</c:v>
                      </c:pt>
                      <c:pt idx="128">
                        <c:v>1014.30516</c:v>
                      </c:pt>
                      <c:pt idx="129">
                        <c:v>1013.56308</c:v>
                      </c:pt>
                      <c:pt idx="130">
                        <c:v>1012.821</c:v>
                      </c:pt>
                      <c:pt idx="131">
                        <c:v>1012.0789199999999</c:v>
                      </c:pt>
                      <c:pt idx="132">
                        <c:v>1011.3368399999999</c:v>
                      </c:pt>
                      <c:pt idx="133">
                        <c:v>1010.5947600000001</c:v>
                      </c:pt>
                      <c:pt idx="134">
                        <c:v>1009.85268</c:v>
                      </c:pt>
                      <c:pt idx="135">
                        <c:v>1009.1106</c:v>
                      </c:pt>
                      <c:pt idx="136">
                        <c:v>1008.335492</c:v>
                      </c:pt>
                      <c:pt idx="137">
                        <c:v>1007.5603839999999</c:v>
                      </c:pt>
                      <c:pt idx="138">
                        <c:v>1006.785276</c:v>
                      </c:pt>
                      <c:pt idx="139">
                        <c:v>1006.010168</c:v>
                      </c:pt>
                      <c:pt idx="140">
                        <c:v>1005.23506</c:v>
                      </c:pt>
                      <c:pt idx="141">
                        <c:v>1004.4599519999999</c:v>
                      </c:pt>
                      <c:pt idx="142">
                        <c:v>1003.684844</c:v>
                      </c:pt>
                      <c:pt idx="143">
                        <c:v>1002.909736</c:v>
                      </c:pt>
                      <c:pt idx="144">
                        <c:v>1002.1346279999999</c:v>
                      </c:pt>
                      <c:pt idx="145">
                        <c:v>1001.35952</c:v>
                      </c:pt>
                      <c:pt idx="146">
                        <c:v>1000.552024</c:v>
                      </c:pt>
                      <c:pt idx="147">
                        <c:v>999.74452799999995</c:v>
                      </c:pt>
                      <c:pt idx="148">
                        <c:v>998.93703200000004</c:v>
                      </c:pt>
                      <c:pt idx="149">
                        <c:v>998.12953599999992</c:v>
                      </c:pt>
                      <c:pt idx="150">
                        <c:v>997.3220399999999</c:v>
                      </c:pt>
                      <c:pt idx="151">
                        <c:v>996.514544</c:v>
                      </c:pt>
                      <c:pt idx="152">
                        <c:v>995.70704799999999</c:v>
                      </c:pt>
                      <c:pt idx="153">
                        <c:v>994.89955199999997</c:v>
                      </c:pt>
                      <c:pt idx="154">
                        <c:v>994.09205599999996</c:v>
                      </c:pt>
                      <c:pt idx="155">
                        <c:v>993.28455999999994</c:v>
                      </c:pt>
                      <c:pt idx="156">
                        <c:v>992.44544600000006</c:v>
                      </c:pt>
                      <c:pt idx="157">
                        <c:v>991.60633199999995</c:v>
                      </c:pt>
                      <c:pt idx="158">
                        <c:v>990.76721799999996</c:v>
                      </c:pt>
                      <c:pt idx="159">
                        <c:v>989.92810399999996</c:v>
                      </c:pt>
                      <c:pt idx="160">
                        <c:v>989.08898999999997</c:v>
                      </c:pt>
                      <c:pt idx="161">
                        <c:v>988.24987599999997</c:v>
                      </c:pt>
                      <c:pt idx="162">
                        <c:v>987.41076199999998</c:v>
                      </c:pt>
                      <c:pt idx="163">
                        <c:v>986.57164799999998</c:v>
                      </c:pt>
                      <c:pt idx="164">
                        <c:v>985.73253399999999</c:v>
                      </c:pt>
                      <c:pt idx="165">
                        <c:v>984.89341999999999</c:v>
                      </c:pt>
                      <c:pt idx="166">
                        <c:v>976.19435999999996</c:v>
                      </c:pt>
                      <c:pt idx="167">
                        <c:v>967.19585999999993</c:v>
                      </c:pt>
                      <c:pt idx="168">
                        <c:v>957.90696000000003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A-184C-414D-84AC-804EC916F92B}"/>
                  </c:ext>
                </c:extLst>
              </c15:ser>
            </c15:filteredScatterSeries>
            <c15:filteredScatterSeries>
              <c15:ser>
                <c:idx val="43"/>
                <c:order val="4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Glikol!$AX$17</c15:sqref>
                        </c15:formulaRef>
                      </c:ext>
                    </c:extLst>
                    <c:strCache>
                      <c:ptCount val="1"/>
                      <c:pt idx="0">
                        <c:v>41 %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70000"/>
                      </a:schemeClr>
                    </a:solidFill>
                    <a:ln w="9525">
                      <a:solidFill>
                        <a:schemeClr val="accent2">
                          <a:lumMod val="7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Glikol!$AX$18:$AX$186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20">
                        <c:v>1074.5509999999999</c:v>
                      </c:pt>
                      <c:pt idx="21">
                        <c:v>1074.1918000000001</c:v>
                      </c:pt>
                      <c:pt idx="22">
                        <c:v>1073.8326</c:v>
                      </c:pt>
                      <c:pt idx="23">
                        <c:v>1073.4734000000001</c:v>
                      </c:pt>
                      <c:pt idx="24">
                        <c:v>1073.1142</c:v>
                      </c:pt>
                      <c:pt idx="25">
                        <c:v>1072.7550000000001</c:v>
                      </c:pt>
                      <c:pt idx="26">
                        <c:v>1072.3675000000001</c:v>
                      </c:pt>
                      <c:pt idx="27">
                        <c:v>1071.98</c:v>
                      </c:pt>
                      <c:pt idx="28">
                        <c:v>1071.5925000000002</c:v>
                      </c:pt>
                      <c:pt idx="29">
                        <c:v>1071.2050000000002</c:v>
                      </c:pt>
                      <c:pt idx="30">
                        <c:v>1070.8175000000001</c:v>
                      </c:pt>
                      <c:pt idx="31">
                        <c:v>1070.43</c:v>
                      </c:pt>
                      <c:pt idx="32">
                        <c:v>1070.0425</c:v>
                      </c:pt>
                      <c:pt idx="33">
                        <c:v>1069.6550000000002</c:v>
                      </c:pt>
                      <c:pt idx="34">
                        <c:v>1069.2675000000002</c:v>
                      </c:pt>
                      <c:pt idx="35">
                        <c:v>1068.8800000000001</c:v>
                      </c:pt>
                      <c:pt idx="36">
                        <c:v>1068.4552000000001</c:v>
                      </c:pt>
                      <c:pt idx="37">
                        <c:v>1068.0304000000001</c:v>
                      </c:pt>
                      <c:pt idx="38">
                        <c:v>1067.6056000000001</c:v>
                      </c:pt>
                      <c:pt idx="39">
                        <c:v>1067.1808000000001</c:v>
                      </c:pt>
                      <c:pt idx="40">
                        <c:v>1066.7560000000001</c:v>
                      </c:pt>
                      <c:pt idx="41">
                        <c:v>1066.3312000000001</c:v>
                      </c:pt>
                      <c:pt idx="42">
                        <c:v>1065.9064000000001</c:v>
                      </c:pt>
                      <c:pt idx="43">
                        <c:v>1065.4816000000001</c:v>
                      </c:pt>
                      <c:pt idx="44">
                        <c:v>1065.0568000000001</c:v>
                      </c:pt>
                      <c:pt idx="45">
                        <c:v>1064.6320000000001</c:v>
                      </c:pt>
                      <c:pt idx="46">
                        <c:v>1064.17</c:v>
                      </c:pt>
                      <c:pt idx="47">
                        <c:v>1063.7080000000001</c:v>
                      </c:pt>
                      <c:pt idx="48">
                        <c:v>1063.2460000000001</c:v>
                      </c:pt>
                      <c:pt idx="49">
                        <c:v>1062.7840000000001</c:v>
                      </c:pt>
                      <c:pt idx="50">
                        <c:v>1062.3220000000001</c:v>
                      </c:pt>
                      <c:pt idx="51">
                        <c:v>1061.8599999999999</c:v>
                      </c:pt>
                      <c:pt idx="52">
                        <c:v>1061.3979999999999</c:v>
                      </c:pt>
                      <c:pt idx="53">
                        <c:v>1060.9359999999999</c:v>
                      </c:pt>
                      <c:pt idx="54">
                        <c:v>1060.4739999999999</c:v>
                      </c:pt>
                      <c:pt idx="55">
                        <c:v>1060.0119999999999</c:v>
                      </c:pt>
                      <c:pt idx="56">
                        <c:v>1059.5131999999999</c:v>
                      </c:pt>
                      <c:pt idx="57">
                        <c:v>1059.0144</c:v>
                      </c:pt>
                      <c:pt idx="58">
                        <c:v>1058.5155999999999</c:v>
                      </c:pt>
                      <c:pt idx="59">
                        <c:v>1058.0167999999999</c:v>
                      </c:pt>
                      <c:pt idx="60">
                        <c:v>1057.518</c:v>
                      </c:pt>
                      <c:pt idx="61">
                        <c:v>1057.0192</c:v>
                      </c:pt>
                      <c:pt idx="62">
                        <c:v>1056.5203999999999</c:v>
                      </c:pt>
                      <c:pt idx="63">
                        <c:v>1056.0215999999998</c:v>
                      </c:pt>
                      <c:pt idx="64">
                        <c:v>1055.5228</c:v>
                      </c:pt>
                      <c:pt idx="65">
                        <c:v>1055.0239999999999</c:v>
                      </c:pt>
                      <c:pt idx="66">
                        <c:v>1054.4886999999999</c:v>
                      </c:pt>
                      <c:pt idx="67">
                        <c:v>1053.9533999999999</c:v>
                      </c:pt>
                      <c:pt idx="68">
                        <c:v>1053.4180999999999</c:v>
                      </c:pt>
                      <c:pt idx="69">
                        <c:v>1052.8827999999999</c:v>
                      </c:pt>
                      <c:pt idx="70">
                        <c:v>1052.3474999999999</c:v>
                      </c:pt>
                      <c:pt idx="71">
                        <c:v>1051.8122000000001</c:v>
                      </c:pt>
                      <c:pt idx="72">
                        <c:v>1051.2769000000001</c:v>
                      </c:pt>
                      <c:pt idx="73">
                        <c:v>1050.7416000000001</c:v>
                      </c:pt>
                      <c:pt idx="74">
                        <c:v>1050.2063000000001</c:v>
                      </c:pt>
                      <c:pt idx="75">
                        <c:v>1049.671</c:v>
                      </c:pt>
                      <c:pt idx="76">
                        <c:v>1049.0998</c:v>
                      </c:pt>
                      <c:pt idx="77">
                        <c:v>1048.5286000000001</c:v>
                      </c:pt>
                      <c:pt idx="78">
                        <c:v>1047.9574</c:v>
                      </c:pt>
                      <c:pt idx="79">
                        <c:v>1047.3862000000001</c:v>
                      </c:pt>
                      <c:pt idx="80">
                        <c:v>1046.8150000000001</c:v>
                      </c:pt>
                      <c:pt idx="81">
                        <c:v>1046.2438</c:v>
                      </c:pt>
                      <c:pt idx="82">
                        <c:v>1045.6726000000001</c:v>
                      </c:pt>
                      <c:pt idx="83">
                        <c:v>1045.1014</c:v>
                      </c:pt>
                      <c:pt idx="84">
                        <c:v>1044.5302000000001</c:v>
                      </c:pt>
                      <c:pt idx="85">
                        <c:v>1043.9590000000001</c:v>
                      </c:pt>
                      <c:pt idx="86">
                        <c:v>1043.3521000000001</c:v>
                      </c:pt>
                      <c:pt idx="87">
                        <c:v>1042.7452000000001</c:v>
                      </c:pt>
                      <c:pt idx="88">
                        <c:v>1042.1383000000001</c:v>
                      </c:pt>
                      <c:pt idx="89">
                        <c:v>1041.5314000000001</c:v>
                      </c:pt>
                      <c:pt idx="90">
                        <c:v>1040.9245000000001</c:v>
                      </c:pt>
                      <c:pt idx="91">
                        <c:v>1040.3176000000001</c:v>
                      </c:pt>
                      <c:pt idx="92">
                        <c:v>1039.7107000000001</c:v>
                      </c:pt>
                      <c:pt idx="93">
                        <c:v>1039.1038000000001</c:v>
                      </c:pt>
                      <c:pt idx="94">
                        <c:v>1038.4969000000001</c:v>
                      </c:pt>
                      <c:pt idx="95">
                        <c:v>1037.8900000000001</c:v>
                      </c:pt>
                      <c:pt idx="96">
                        <c:v>1037.2481</c:v>
                      </c:pt>
                      <c:pt idx="97">
                        <c:v>1036.6062000000002</c:v>
                      </c:pt>
                      <c:pt idx="98">
                        <c:v>1035.9643000000001</c:v>
                      </c:pt>
                      <c:pt idx="99">
                        <c:v>1035.3224</c:v>
                      </c:pt>
                      <c:pt idx="100">
                        <c:v>1034.6804999999999</c:v>
                      </c:pt>
                      <c:pt idx="101">
                        <c:v>1034.0386000000001</c:v>
                      </c:pt>
                      <c:pt idx="102">
                        <c:v>1033.3967</c:v>
                      </c:pt>
                      <c:pt idx="103">
                        <c:v>1032.7547999999999</c:v>
                      </c:pt>
                      <c:pt idx="104">
                        <c:v>1032.1129000000001</c:v>
                      </c:pt>
                      <c:pt idx="105">
                        <c:v>1031.471</c:v>
                      </c:pt>
                      <c:pt idx="106">
                        <c:v>1030.7945999999999</c:v>
                      </c:pt>
                      <c:pt idx="107">
                        <c:v>1030.1182000000001</c:v>
                      </c:pt>
                      <c:pt idx="108">
                        <c:v>1029.4418000000001</c:v>
                      </c:pt>
                      <c:pt idx="109">
                        <c:v>1028.7654</c:v>
                      </c:pt>
                      <c:pt idx="110">
                        <c:v>1028.0889999999999</c:v>
                      </c:pt>
                      <c:pt idx="111">
                        <c:v>1027.4126000000001</c:v>
                      </c:pt>
                      <c:pt idx="112">
                        <c:v>1026.7362000000001</c:v>
                      </c:pt>
                      <c:pt idx="113">
                        <c:v>1026.0598</c:v>
                      </c:pt>
                      <c:pt idx="114">
                        <c:v>1025.3834000000002</c:v>
                      </c:pt>
                      <c:pt idx="115">
                        <c:v>1024.7070000000001</c:v>
                      </c:pt>
                      <c:pt idx="116">
                        <c:v>1023.9966000000001</c:v>
                      </c:pt>
                      <c:pt idx="117">
                        <c:v>1023.2862000000001</c:v>
                      </c:pt>
                      <c:pt idx="118">
                        <c:v>1022.5758000000001</c:v>
                      </c:pt>
                      <c:pt idx="119">
                        <c:v>1021.8654</c:v>
                      </c:pt>
                      <c:pt idx="120">
                        <c:v>1021.155</c:v>
                      </c:pt>
                      <c:pt idx="121">
                        <c:v>1020.4446</c:v>
                      </c:pt>
                      <c:pt idx="122">
                        <c:v>1019.7342</c:v>
                      </c:pt>
                      <c:pt idx="123">
                        <c:v>1019.0237999999999</c:v>
                      </c:pt>
                      <c:pt idx="124">
                        <c:v>1018.3134</c:v>
                      </c:pt>
                      <c:pt idx="125">
                        <c:v>1017.603</c:v>
                      </c:pt>
                      <c:pt idx="126">
                        <c:v>1016.8592</c:v>
                      </c:pt>
                      <c:pt idx="127">
                        <c:v>1016.1153999999999</c:v>
                      </c:pt>
                      <c:pt idx="128">
                        <c:v>1015.3715999999999</c:v>
                      </c:pt>
                      <c:pt idx="129">
                        <c:v>1014.6278</c:v>
                      </c:pt>
                      <c:pt idx="130">
                        <c:v>1013.884</c:v>
                      </c:pt>
                      <c:pt idx="131">
                        <c:v>1013.1401999999999</c:v>
                      </c:pt>
                      <c:pt idx="132">
                        <c:v>1012.3964</c:v>
                      </c:pt>
                      <c:pt idx="133">
                        <c:v>1011.6526</c:v>
                      </c:pt>
                      <c:pt idx="134">
                        <c:v>1010.9087999999999</c:v>
                      </c:pt>
                      <c:pt idx="135">
                        <c:v>1010.165</c:v>
                      </c:pt>
                      <c:pt idx="136">
                        <c:v>1009.3886</c:v>
                      </c:pt>
                      <c:pt idx="137">
                        <c:v>1008.6121999999999</c:v>
                      </c:pt>
                      <c:pt idx="138">
                        <c:v>1007.8357999999999</c:v>
                      </c:pt>
                      <c:pt idx="139">
                        <c:v>1007.0594</c:v>
                      </c:pt>
                      <c:pt idx="140">
                        <c:v>1006.2829999999999</c:v>
                      </c:pt>
                      <c:pt idx="141">
                        <c:v>1005.5065999999999</c:v>
                      </c:pt>
                      <c:pt idx="142">
                        <c:v>1004.7302</c:v>
                      </c:pt>
                      <c:pt idx="143">
                        <c:v>1003.9538</c:v>
                      </c:pt>
                      <c:pt idx="144">
                        <c:v>1003.1773999999999</c:v>
                      </c:pt>
                      <c:pt idx="145">
                        <c:v>1002.401</c:v>
                      </c:pt>
                      <c:pt idx="146">
                        <c:v>1001.5926199999999</c:v>
                      </c:pt>
                      <c:pt idx="147">
                        <c:v>1000.78424</c:v>
                      </c:pt>
                      <c:pt idx="148">
                        <c:v>999.97586000000001</c:v>
                      </c:pt>
                      <c:pt idx="149">
                        <c:v>999.16747999999995</c:v>
                      </c:pt>
                      <c:pt idx="150">
                        <c:v>998.3590999999999</c:v>
                      </c:pt>
                      <c:pt idx="151">
                        <c:v>997.55071999999996</c:v>
                      </c:pt>
                      <c:pt idx="152">
                        <c:v>996.74234000000001</c:v>
                      </c:pt>
                      <c:pt idx="153">
                        <c:v>995.93395999999996</c:v>
                      </c:pt>
                      <c:pt idx="154">
                        <c:v>995.1255799999999</c:v>
                      </c:pt>
                      <c:pt idx="155">
                        <c:v>994.31719999999996</c:v>
                      </c:pt>
                      <c:pt idx="156">
                        <c:v>993.47757000000001</c:v>
                      </c:pt>
                      <c:pt idx="157">
                        <c:v>992.63793999999996</c:v>
                      </c:pt>
                      <c:pt idx="158">
                        <c:v>991.7983099999999</c:v>
                      </c:pt>
                      <c:pt idx="159">
                        <c:v>990.95867999999996</c:v>
                      </c:pt>
                      <c:pt idx="160">
                        <c:v>990.11905000000002</c:v>
                      </c:pt>
                      <c:pt idx="161">
                        <c:v>989.27941999999996</c:v>
                      </c:pt>
                      <c:pt idx="162">
                        <c:v>988.4397899999999</c:v>
                      </c:pt>
                      <c:pt idx="163">
                        <c:v>987.60015999999996</c:v>
                      </c:pt>
                      <c:pt idx="164">
                        <c:v>986.76053000000002</c:v>
                      </c:pt>
                      <c:pt idx="165">
                        <c:v>985.92089999999996</c:v>
                      </c:pt>
                      <c:pt idx="166">
                        <c:v>977.2201</c:v>
                      </c:pt>
                      <c:pt idx="167">
                        <c:v>968.22299999999996</c:v>
                      </c:pt>
                      <c:pt idx="168">
                        <c:v>958.9384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B-184C-414D-84AC-804EC916F92B}"/>
                  </c:ext>
                </c:extLst>
              </c15:ser>
            </c15:filteredScatterSeries>
            <c15:filteredScatterSeries>
              <c15:ser>
                <c:idx val="44"/>
                <c:order val="4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Glikol!$AY$17</c15:sqref>
                        </c15:formulaRef>
                      </c:ext>
                    </c:extLst>
                    <c:strCache>
                      <c:ptCount val="1"/>
                      <c:pt idx="0">
                        <c:v>42 %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70000"/>
                      </a:schemeClr>
                    </a:solidFill>
                    <a:ln w="9525">
                      <a:solidFill>
                        <a:schemeClr val="accent3">
                          <a:lumMod val="7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Glikol!$AY$18:$AY$186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20">
                        <c:v>1076.0772222222222</c:v>
                      </c:pt>
                      <c:pt idx="21">
                        <c:v>1075.7121555555557</c:v>
                      </c:pt>
                      <c:pt idx="22">
                        <c:v>1075.3470888888889</c:v>
                      </c:pt>
                      <c:pt idx="23">
                        <c:v>1074.9820222222222</c:v>
                      </c:pt>
                      <c:pt idx="24">
                        <c:v>1074.6169555555555</c:v>
                      </c:pt>
                      <c:pt idx="25">
                        <c:v>1074.251888888889</c:v>
                      </c:pt>
                      <c:pt idx="26">
                        <c:v>1073.8571888888889</c:v>
                      </c:pt>
                      <c:pt idx="27">
                        <c:v>1073.4624888888889</c:v>
                      </c:pt>
                      <c:pt idx="28">
                        <c:v>1073.067788888889</c:v>
                      </c:pt>
                      <c:pt idx="29">
                        <c:v>1072.673088888889</c:v>
                      </c:pt>
                      <c:pt idx="30">
                        <c:v>1072.2783888888889</c:v>
                      </c:pt>
                      <c:pt idx="31">
                        <c:v>1071.8836888888889</c:v>
                      </c:pt>
                      <c:pt idx="32">
                        <c:v>1071.4889888888888</c:v>
                      </c:pt>
                      <c:pt idx="33">
                        <c:v>1071.094288888889</c:v>
                      </c:pt>
                      <c:pt idx="34">
                        <c:v>1070.6995888888889</c:v>
                      </c:pt>
                      <c:pt idx="35">
                        <c:v>1070.3048888888889</c:v>
                      </c:pt>
                      <c:pt idx="36">
                        <c:v>1069.8735333333334</c:v>
                      </c:pt>
                      <c:pt idx="37">
                        <c:v>1069.4421777777779</c:v>
                      </c:pt>
                      <c:pt idx="38">
                        <c:v>1069.0108222222223</c:v>
                      </c:pt>
                      <c:pt idx="39">
                        <c:v>1068.5794666666668</c:v>
                      </c:pt>
                      <c:pt idx="40">
                        <c:v>1068.1481111111111</c:v>
                      </c:pt>
                      <c:pt idx="41">
                        <c:v>1067.7167555555557</c:v>
                      </c:pt>
                      <c:pt idx="42">
                        <c:v>1067.2854</c:v>
                      </c:pt>
                      <c:pt idx="43">
                        <c:v>1066.8540444444445</c:v>
                      </c:pt>
                      <c:pt idx="44">
                        <c:v>1066.4226888888891</c:v>
                      </c:pt>
                      <c:pt idx="45">
                        <c:v>1065.9913333333334</c:v>
                      </c:pt>
                      <c:pt idx="46">
                        <c:v>1065.523488888889</c:v>
                      </c:pt>
                      <c:pt idx="47">
                        <c:v>1065.0556444444446</c:v>
                      </c:pt>
                      <c:pt idx="48">
                        <c:v>1064.5878</c:v>
                      </c:pt>
                      <c:pt idx="49">
                        <c:v>1064.1199555555556</c:v>
                      </c:pt>
                      <c:pt idx="50">
                        <c:v>1063.6521111111113</c:v>
                      </c:pt>
                      <c:pt idx="51">
                        <c:v>1063.1842666666666</c:v>
                      </c:pt>
                      <c:pt idx="52">
                        <c:v>1062.716422222222</c:v>
                      </c:pt>
                      <c:pt idx="53">
                        <c:v>1062.2485777777777</c:v>
                      </c:pt>
                      <c:pt idx="54">
                        <c:v>1061.7807333333333</c:v>
                      </c:pt>
                      <c:pt idx="55">
                        <c:v>1061.3128888888889</c:v>
                      </c:pt>
                      <c:pt idx="56">
                        <c:v>1060.8088666666665</c:v>
                      </c:pt>
                      <c:pt idx="57">
                        <c:v>1060.3048444444444</c:v>
                      </c:pt>
                      <c:pt idx="58">
                        <c:v>1059.8008222222222</c:v>
                      </c:pt>
                      <c:pt idx="59">
                        <c:v>1059.2967999999998</c:v>
                      </c:pt>
                      <c:pt idx="60">
                        <c:v>1058.7927777777777</c:v>
                      </c:pt>
                      <c:pt idx="61">
                        <c:v>1058.2887555555556</c:v>
                      </c:pt>
                      <c:pt idx="62">
                        <c:v>1057.7847333333332</c:v>
                      </c:pt>
                      <c:pt idx="63">
                        <c:v>1057.280711111111</c:v>
                      </c:pt>
                      <c:pt idx="64">
                        <c:v>1056.7766888888889</c:v>
                      </c:pt>
                      <c:pt idx="65">
                        <c:v>1056.2726666666665</c:v>
                      </c:pt>
                      <c:pt idx="66">
                        <c:v>1055.7327666666665</c:v>
                      </c:pt>
                      <c:pt idx="67">
                        <c:v>1055.1928666666665</c:v>
                      </c:pt>
                      <c:pt idx="68">
                        <c:v>1054.6529666666665</c:v>
                      </c:pt>
                      <c:pt idx="69">
                        <c:v>1054.1130666666666</c:v>
                      </c:pt>
                      <c:pt idx="70">
                        <c:v>1053.5731666666666</c:v>
                      </c:pt>
                      <c:pt idx="71">
                        <c:v>1053.0332666666668</c:v>
                      </c:pt>
                      <c:pt idx="72">
                        <c:v>1052.4933666666668</c:v>
                      </c:pt>
                      <c:pt idx="73">
                        <c:v>1051.9534666666668</c:v>
                      </c:pt>
                      <c:pt idx="74">
                        <c:v>1051.4135666666668</c:v>
                      </c:pt>
                      <c:pt idx="75">
                        <c:v>1050.8736666666666</c:v>
                      </c:pt>
                      <c:pt idx="76">
                        <c:v>1050.2984222222221</c:v>
                      </c:pt>
                      <c:pt idx="77">
                        <c:v>1049.7231777777779</c:v>
                      </c:pt>
                      <c:pt idx="78">
                        <c:v>1049.1479333333334</c:v>
                      </c:pt>
                      <c:pt idx="79">
                        <c:v>1048.5726888888889</c:v>
                      </c:pt>
                      <c:pt idx="80">
                        <c:v>1047.9974444444445</c:v>
                      </c:pt>
                      <c:pt idx="81">
                        <c:v>1047.4222</c:v>
                      </c:pt>
                      <c:pt idx="82">
                        <c:v>1046.8469555555557</c:v>
                      </c:pt>
                      <c:pt idx="83">
                        <c:v>1046.271711111111</c:v>
                      </c:pt>
                      <c:pt idx="84">
                        <c:v>1045.6964666666668</c:v>
                      </c:pt>
                      <c:pt idx="85">
                        <c:v>1045.1212222222223</c:v>
                      </c:pt>
                      <c:pt idx="86">
                        <c:v>1044.5108555555557</c:v>
                      </c:pt>
                      <c:pt idx="87">
                        <c:v>1043.900488888889</c:v>
                      </c:pt>
                      <c:pt idx="88">
                        <c:v>1043.2901222222222</c:v>
                      </c:pt>
                      <c:pt idx="89">
                        <c:v>1042.6797555555556</c:v>
                      </c:pt>
                      <c:pt idx="90">
                        <c:v>1042.0693888888891</c:v>
                      </c:pt>
                      <c:pt idx="91">
                        <c:v>1041.4590222222223</c:v>
                      </c:pt>
                      <c:pt idx="92">
                        <c:v>1040.8486555555555</c:v>
                      </c:pt>
                      <c:pt idx="93">
                        <c:v>1040.238288888889</c:v>
                      </c:pt>
                      <c:pt idx="94">
                        <c:v>1039.6279222222222</c:v>
                      </c:pt>
                      <c:pt idx="95">
                        <c:v>1039.0175555555556</c:v>
                      </c:pt>
                      <c:pt idx="96">
                        <c:v>1038.3727222222221</c:v>
                      </c:pt>
                      <c:pt idx="97">
                        <c:v>1037.7278888888891</c:v>
                      </c:pt>
                      <c:pt idx="98">
                        <c:v>1037.0830555555556</c:v>
                      </c:pt>
                      <c:pt idx="99">
                        <c:v>1036.4382222222223</c:v>
                      </c:pt>
                      <c:pt idx="100">
                        <c:v>1035.7933888888888</c:v>
                      </c:pt>
                      <c:pt idx="101">
                        <c:v>1035.1485555555557</c:v>
                      </c:pt>
                      <c:pt idx="102">
                        <c:v>1034.5037222222222</c:v>
                      </c:pt>
                      <c:pt idx="103">
                        <c:v>1033.8588888888887</c:v>
                      </c:pt>
                      <c:pt idx="104">
                        <c:v>1033.2140555555557</c:v>
                      </c:pt>
                      <c:pt idx="105">
                        <c:v>1032.5692222222222</c:v>
                      </c:pt>
                      <c:pt idx="106">
                        <c:v>1031.8903777777778</c:v>
                      </c:pt>
                      <c:pt idx="107">
                        <c:v>1031.2115333333334</c:v>
                      </c:pt>
                      <c:pt idx="108">
                        <c:v>1030.532688888889</c:v>
                      </c:pt>
                      <c:pt idx="109">
                        <c:v>1029.8538444444443</c:v>
                      </c:pt>
                      <c:pt idx="110">
                        <c:v>1029.175</c:v>
                      </c:pt>
                      <c:pt idx="111">
                        <c:v>1028.4961555555556</c:v>
                      </c:pt>
                      <c:pt idx="112">
                        <c:v>1027.8173111111112</c:v>
                      </c:pt>
                      <c:pt idx="113">
                        <c:v>1027.1384666666668</c:v>
                      </c:pt>
                      <c:pt idx="114">
                        <c:v>1026.4596222222224</c:v>
                      </c:pt>
                      <c:pt idx="115">
                        <c:v>1025.7807777777778</c:v>
                      </c:pt>
                      <c:pt idx="116">
                        <c:v>1025.0684000000001</c:v>
                      </c:pt>
                      <c:pt idx="117">
                        <c:v>1024.3560222222222</c:v>
                      </c:pt>
                      <c:pt idx="118">
                        <c:v>1023.6436444444445</c:v>
                      </c:pt>
                      <c:pt idx="119">
                        <c:v>1022.9312666666667</c:v>
                      </c:pt>
                      <c:pt idx="120">
                        <c:v>1022.2188888888888</c:v>
                      </c:pt>
                      <c:pt idx="121">
                        <c:v>1021.5065111111111</c:v>
                      </c:pt>
                      <c:pt idx="122">
                        <c:v>1020.7941333333333</c:v>
                      </c:pt>
                      <c:pt idx="123">
                        <c:v>1020.0817555555554</c:v>
                      </c:pt>
                      <c:pt idx="124">
                        <c:v>1019.3693777777778</c:v>
                      </c:pt>
                      <c:pt idx="125">
                        <c:v>1018.6569999999999</c:v>
                      </c:pt>
                      <c:pt idx="126">
                        <c:v>1017.9116888888889</c:v>
                      </c:pt>
                      <c:pt idx="127">
                        <c:v>1017.1663777777777</c:v>
                      </c:pt>
                      <c:pt idx="128">
                        <c:v>1016.4210666666667</c:v>
                      </c:pt>
                      <c:pt idx="129">
                        <c:v>1015.6757555555555</c:v>
                      </c:pt>
                      <c:pt idx="130">
                        <c:v>1014.9304444444444</c:v>
                      </c:pt>
                      <c:pt idx="131">
                        <c:v>1014.1851333333333</c:v>
                      </c:pt>
                      <c:pt idx="132">
                        <c:v>1013.4398222222222</c:v>
                      </c:pt>
                      <c:pt idx="133">
                        <c:v>1012.6945111111112</c:v>
                      </c:pt>
                      <c:pt idx="134">
                        <c:v>1011.9491999999999</c:v>
                      </c:pt>
                      <c:pt idx="135">
                        <c:v>1011.2038888888889</c:v>
                      </c:pt>
                      <c:pt idx="136">
                        <c:v>1010.4264000000001</c:v>
                      </c:pt>
                      <c:pt idx="137">
                        <c:v>1009.648911111111</c:v>
                      </c:pt>
                      <c:pt idx="138">
                        <c:v>1008.8714222222222</c:v>
                      </c:pt>
                      <c:pt idx="139">
                        <c:v>1008.0939333333333</c:v>
                      </c:pt>
                      <c:pt idx="140">
                        <c:v>1007.3164444444444</c:v>
                      </c:pt>
                      <c:pt idx="141">
                        <c:v>1006.5389555555555</c:v>
                      </c:pt>
                      <c:pt idx="142">
                        <c:v>1005.7614666666666</c:v>
                      </c:pt>
                      <c:pt idx="143">
                        <c:v>1004.9839777777778</c:v>
                      </c:pt>
                      <c:pt idx="144">
                        <c:v>1004.2064888888889</c:v>
                      </c:pt>
                      <c:pt idx="145">
                        <c:v>1003.429</c:v>
                      </c:pt>
                      <c:pt idx="146">
                        <c:v>1002.6199022222222</c:v>
                      </c:pt>
                      <c:pt idx="147">
                        <c:v>1001.8108044444444</c:v>
                      </c:pt>
                      <c:pt idx="148">
                        <c:v>1001.0017066666667</c:v>
                      </c:pt>
                      <c:pt idx="149">
                        <c:v>1000.1926088888889</c:v>
                      </c:pt>
                      <c:pt idx="150">
                        <c:v>999.38351111111103</c:v>
                      </c:pt>
                      <c:pt idx="151">
                        <c:v>998.57441333333327</c:v>
                      </c:pt>
                      <c:pt idx="152">
                        <c:v>997.76531555555562</c:v>
                      </c:pt>
                      <c:pt idx="153">
                        <c:v>996.95621777777774</c:v>
                      </c:pt>
                      <c:pt idx="154">
                        <c:v>996.14711999999986</c:v>
                      </c:pt>
                      <c:pt idx="155">
                        <c:v>995.33802222222221</c:v>
                      </c:pt>
                      <c:pt idx="156">
                        <c:v>994.49805000000003</c:v>
                      </c:pt>
                      <c:pt idx="157">
                        <c:v>993.65807777777775</c:v>
                      </c:pt>
                      <c:pt idx="158">
                        <c:v>992.81810555555546</c:v>
                      </c:pt>
                      <c:pt idx="159">
                        <c:v>991.97813333333329</c:v>
                      </c:pt>
                      <c:pt idx="160">
                        <c:v>991.13816111111112</c:v>
                      </c:pt>
                      <c:pt idx="161">
                        <c:v>990.29818888888883</c:v>
                      </c:pt>
                      <c:pt idx="162">
                        <c:v>989.45821666666654</c:v>
                      </c:pt>
                      <c:pt idx="163">
                        <c:v>988.61824444444437</c:v>
                      </c:pt>
                      <c:pt idx="164">
                        <c:v>987.7782722222222</c:v>
                      </c:pt>
                      <c:pt idx="165">
                        <c:v>986.93829999999991</c:v>
                      </c:pt>
                      <c:pt idx="166">
                        <c:v>978.23749999999995</c:v>
                      </c:pt>
                      <c:pt idx="167">
                        <c:v>969.24353333333329</c:v>
                      </c:pt>
                      <c:pt idx="168">
                        <c:v>959.96493333333331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C-184C-414D-84AC-804EC916F92B}"/>
                  </c:ext>
                </c:extLst>
              </c15:ser>
            </c15:filteredScatterSeries>
            <c15:filteredScatterSeries>
              <c15:ser>
                <c:idx val="45"/>
                <c:order val="4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Glikol!$AZ$17</c15:sqref>
                        </c15:formulaRef>
                      </c:ext>
                    </c:extLst>
                    <c:strCache>
                      <c:ptCount val="1"/>
                      <c:pt idx="0">
                        <c:v>43 %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70000"/>
                      </a:schemeClr>
                    </a:solidFill>
                    <a:ln w="9525">
                      <a:solidFill>
                        <a:schemeClr val="accent4">
                          <a:lumMod val="7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Glikol!$AZ$18:$AZ$186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20">
                        <c:v>1077.6034444444444</c:v>
                      </c:pt>
                      <c:pt idx="21">
                        <c:v>1077.2325111111111</c:v>
                      </c:pt>
                      <c:pt idx="22">
                        <c:v>1076.8615777777777</c:v>
                      </c:pt>
                      <c:pt idx="23">
                        <c:v>1076.4906444444443</c:v>
                      </c:pt>
                      <c:pt idx="24">
                        <c:v>1076.1197111111112</c:v>
                      </c:pt>
                      <c:pt idx="25">
                        <c:v>1075.7487777777778</c:v>
                      </c:pt>
                      <c:pt idx="26">
                        <c:v>1075.3468777777778</c:v>
                      </c:pt>
                      <c:pt idx="27">
                        <c:v>1074.9449777777777</c:v>
                      </c:pt>
                      <c:pt idx="28">
                        <c:v>1074.5430777777779</c:v>
                      </c:pt>
                      <c:pt idx="29">
                        <c:v>1074.1411777777778</c:v>
                      </c:pt>
                      <c:pt idx="30">
                        <c:v>1073.7392777777777</c:v>
                      </c:pt>
                      <c:pt idx="31">
                        <c:v>1073.3373777777776</c:v>
                      </c:pt>
                      <c:pt idx="32">
                        <c:v>1072.9354777777778</c:v>
                      </c:pt>
                      <c:pt idx="33">
                        <c:v>1072.5335777777777</c:v>
                      </c:pt>
                      <c:pt idx="34">
                        <c:v>1072.1316777777779</c:v>
                      </c:pt>
                      <c:pt idx="35">
                        <c:v>1071.7297777777778</c:v>
                      </c:pt>
                      <c:pt idx="36">
                        <c:v>1071.2918666666667</c:v>
                      </c:pt>
                      <c:pt idx="37">
                        <c:v>1070.8539555555556</c:v>
                      </c:pt>
                      <c:pt idx="38">
                        <c:v>1070.4160444444444</c:v>
                      </c:pt>
                      <c:pt idx="39">
                        <c:v>1069.9781333333333</c:v>
                      </c:pt>
                      <c:pt idx="40">
                        <c:v>1069.5402222222224</c:v>
                      </c:pt>
                      <c:pt idx="41">
                        <c:v>1069.1023111111112</c:v>
                      </c:pt>
                      <c:pt idx="42">
                        <c:v>1068.6643999999999</c:v>
                      </c:pt>
                      <c:pt idx="43">
                        <c:v>1068.226488888889</c:v>
                      </c:pt>
                      <c:pt idx="44">
                        <c:v>1067.7885777777778</c:v>
                      </c:pt>
                      <c:pt idx="45">
                        <c:v>1067.3506666666667</c:v>
                      </c:pt>
                      <c:pt idx="46">
                        <c:v>1066.8769777777779</c:v>
                      </c:pt>
                      <c:pt idx="47">
                        <c:v>1066.4032888888889</c:v>
                      </c:pt>
                      <c:pt idx="48">
                        <c:v>1065.9296000000002</c:v>
                      </c:pt>
                      <c:pt idx="49">
                        <c:v>1065.4559111111112</c:v>
                      </c:pt>
                      <c:pt idx="50">
                        <c:v>1064.9822222222222</c:v>
                      </c:pt>
                      <c:pt idx="51">
                        <c:v>1064.5085333333332</c:v>
                      </c:pt>
                      <c:pt idx="52">
                        <c:v>1064.0348444444444</c:v>
                      </c:pt>
                      <c:pt idx="53">
                        <c:v>1063.5611555555554</c:v>
                      </c:pt>
                      <c:pt idx="54">
                        <c:v>1063.0874666666666</c:v>
                      </c:pt>
                      <c:pt idx="55">
                        <c:v>1062.6137777777778</c:v>
                      </c:pt>
                      <c:pt idx="56">
                        <c:v>1062.1045333333332</c:v>
                      </c:pt>
                      <c:pt idx="57">
                        <c:v>1061.5952888888889</c:v>
                      </c:pt>
                      <c:pt idx="58">
                        <c:v>1061.0860444444445</c:v>
                      </c:pt>
                      <c:pt idx="59">
                        <c:v>1060.5768</c:v>
                      </c:pt>
                      <c:pt idx="60">
                        <c:v>1060.0675555555556</c:v>
                      </c:pt>
                      <c:pt idx="61">
                        <c:v>1059.5583111111112</c:v>
                      </c:pt>
                      <c:pt idx="62">
                        <c:v>1059.0490666666667</c:v>
                      </c:pt>
                      <c:pt idx="63">
                        <c:v>1058.539822222222</c:v>
                      </c:pt>
                      <c:pt idx="64">
                        <c:v>1058.0305777777778</c:v>
                      </c:pt>
                      <c:pt idx="65">
                        <c:v>1057.5213333333334</c:v>
                      </c:pt>
                      <c:pt idx="66">
                        <c:v>1056.9768333333332</c:v>
                      </c:pt>
                      <c:pt idx="67">
                        <c:v>1056.4323333333332</c:v>
                      </c:pt>
                      <c:pt idx="68">
                        <c:v>1055.8878333333332</c:v>
                      </c:pt>
                      <c:pt idx="69">
                        <c:v>1055.3433333333332</c:v>
                      </c:pt>
                      <c:pt idx="70">
                        <c:v>1054.7988333333333</c:v>
                      </c:pt>
                      <c:pt idx="71">
                        <c:v>1054.2543333333333</c:v>
                      </c:pt>
                      <c:pt idx="72">
                        <c:v>1053.7098333333333</c:v>
                      </c:pt>
                      <c:pt idx="73">
                        <c:v>1053.1653333333334</c:v>
                      </c:pt>
                      <c:pt idx="74">
                        <c:v>1052.6208333333334</c:v>
                      </c:pt>
                      <c:pt idx="75">
                        <c:v>1052.0763333333334</c:v>
                      </c:pt>
                      <c:pt idx="76">
                        <c:v>1051.4970444444443</c:v>
                      </c:pt>
                      <c:pt idx="77">
                        <c:v>1050.9177555555557</c:v>
                      </c:pt>
                      <c:pt idx="78">
                        <c:v>1050.3384666666668</c:v>
                      </c:pt>
                      <c:pt idx="79">
                        <c:v>1049.7591777777779</c:v>
                      </c:pt>
                      <c:pt idx="80">
                        <c:v>1049.1798888888889</c:v>
                      </c:pt>
                      <c:pt idx="81">
                        <c:v>1048.6006</c:v>
                      </c:pt>
                      <c:pt idx="82">
                        <c:v>1048.0213111111111</c:v>
                      </c:pt>
                      <c:pt idx="83">
                        <c:v>1047.4420222222222</c:v>
                      </c:pt>
                      <c:pt idx="84">
                        <c:v>1046.8627333333334</c:v>
                      </c:pt>
                      <c:pt idx="85">
                        <c:v>1046.2834444444445</c:v>
                      </c:pt>
                      <c:pt idx="86">
                        <c:v>1045.6696111111112</c:v>
                      </c:pt>
                      <c:pt idx="87">
                        <c:v>1045.0557777777778</c:v>
                      </c:pt>
                      <c:pt idx="88">
                        <c:v>1044.4419444444445</c:v>
                      </c:pt>
                      <c:pt idx="89">
                        <c:v>1043.8281111111112</c:v>
                      </c:pt>
                      <c:pt idx="90">
                        <c:v>1043.2142777777779</c:v>
                      </c:pt>
                      <c:pt idx="91">
                        <c:v>1042.6004444444445</c:v>
                      </c:pt>
                      <c:pt idx="92">
                        <c:v>1041.9866111111112</c:v>
                      </c:pt>
                      <c:pt idx="93">
                        <c:v>1041.3727777777779</c:v>
                      </c:pt>
                      <c:pt idx="94">
                        <c:v>1040.7589444444445</c:v>
                      </c:pt>
                      <c:pt idx="95">
                        <c:v>1040.1451111111112</c:v>
                      </c:pt>
                      <c:pt idx="96">
                        <c:v>1039.4973444444445</c:v>
                      </c:pt>
                      <c:pt idx="97">
                        <c:v>1038.849577777778</c:v>
                      </c:pt>
                      <c:pt idx="98">
                        <c:v>1038.2018111111111</c:v>
                      </c:pt>
                      <c:pt idx="99">
                        <c:v>1037.5540444444443</c:v>
                      </c:pt>
                      <c:pt idx="100">
                        <c:v>1036.9062777777776</c:v>
                      </c:pt>
                      <c:pt idx="101">
                        <c:v>1036.2585111111111</c:v>
                      </c:pt>
                      <c:pt idx="102">
                        <c:v>1035.6107444444444</c:v>
                      </c:pt>
                      <c:pt idx="103">
                        <c:v>1034.9629777777777</c:v>
                      </c:pt>
                      <c:pt idx="104">
                        <c:v>1034.3152111111112</c:v>
                      </c:pt>
                      <c:pt idx="105">
                        <c:v>1033.6674444444445</c:v>
                      </c:pt>
                      <c:pt idx="106">
                        <c:v>1032.9861555555556</c:v>
                      </c:pt>
                      <c:pt idx="107">
                        <c:v>1032.3048666666666</c:v>
                      </c:pt>
                      <c:pt idx="108">
                        <c:v>1031.6235777777779</c:v>
                      </c:pt>
                      <c:pt idx="109">
                        <c:v>1030.9422888888889</c:v>
                      </c:pt>
                      <c:pt idx="110">
                        <c:v>1030.261</c:v>
                      </c:pt>
                      <c:pt idx="111">
                        <c:v>1029.5797111111112</c:v>
                      </c:pt>
                      <c:pt idx="112">
                        <c:v>1028.8984222222223</c:v>
                      </c:pt>
                      <c:pt idx="113">
                        <c:v>1028.2171333333333</c:v>
                      </c:pt>
                      <c:pt idx="114">
                        <c:v>1027.5358444444446</c:v>
                      </c:pt>
                      <c:pt idx="115">
                        <c:v>1026.8545555555556</c:v>
                      </c:pt>
                      <c:pt idx="116">
                        <c:v>1026.1402</c:v>
                      </c:pt>
                      <c:pt idx="117">
                        <c:v>1025.4258444444445</c:v>
                      </c:pt>
                      <c:pt idx="118">
                        <c:v>1024.7114888888889</c:v>
                      </c:pt>
                      <c:pt idx="119">
                        <c:v>1023.9971333333334</c:v>
                      </c:pt>
                      <c:pt idx="120">
                        <c:v>1023.2827777777778</c:v>
                      </c:pt>
                      <c:pt idx="121">
                        <c:v>1022.5684222222222</c:v>
                      </c:pt>
                      <c:pt idx="122">
                        <c:v>1021.8540666666667</c:v>
                      </c:pt>
                      <c:pt idx="123">
                        <c:v>1021.1397111111111</c:v>
                      </c:pt>
                      <c:pt idx="124">
                        <c:v>1020.4253555555556</c:v>
                      </c:pt>
                      <c:pt idx="125">
                        <c:v>1019.711</c:v>
                      </c:pt>
                      <c:pt idx="126">
                        <c:v>1018.9641777777778</c:v>
                      </c:pt>
                      <c:pt idx="127">
                        <c:v>1018.2173555555555</c:v>
                      </c:pt>
                      <c:pt idx="128">
                        <c:v>1017.4705333333333</c:v>
                      </c:pt>
                      <c:pt idx="129">
                        <c:v>1016.7237111111111</c:v>
                      </c:pt>
                      <c:pt idx="130">
                        <c:v>1015.9768888888889</c:v>
                      </c:pt>
                      <c:pt idx="131">
                        <c:v>1015.2300666666666</c:v>
                      </c:pt>
                      <c:pt idx="132">
                        <c:v>1014.4832444444445</c:v>
                      </c:pt>
                      <c:pt idx="133">
                        <c:v>1013.7364222222222</c:v>
                      </c:pt>
                      <c:pt idx="134">
                        <c:v>1012.9896</c:v>
                      </c:pt>
                      <c:pt idx="135">
                        <c:v>1012.2427777777777</c:v>
                      </c:pt>
                      <c:pt idx="136">
                        <c:v>1011.4642</c:v>
                      </c:pt>
                      <c:pt idx="137">
                        <c:v>1010.6856222222222</c:v>
                      </c:pt>
                      <c:pt idx="138">
                        <c:v>1009.9070444444444</c:v>
                      </c:pt>
                      <c:pt idx="139">
                        <c:v>1009.1284666666667</c:v>
                      </c:pt>
                      <c:pt idx="140">
                        <c:v>1008.3498888888889</c:v>
                      </c:pt>
                      <c:pt idx="141">
                        <c:v>1007.5713111111111</c:v>
                      </c:pt>
                      <c:pt idx="142">
                        <c:v>1006.7927333333333</c:v>
                      </c:pt>
                      <c:pt idx="143">
                        <c:v>1006.0141555555556</c:v>
                      </c:pt>
                      <c:pt idx="144">
                        <c:v>1005.2355777777777</c:v>
                      </c:pt>
                      <c:pt idx="145">
                        <c:v>1004.457</c:v>
                      </c:pt>
                      <c:pt idx="146">
                        <c:v>1003.6471844444444</c:v>
                      </c:pt>
                      <c:pt idx="147">
                        <c:v>1002.8373688888888</c:v>
                      </c:pt>
                      <c:pt idx="148">
                        <c:v>1002.0275533333333</c:v>
                      </c:pt>
                      <c:pt idx="149">
                        <c:v>1001.2177377777778</c:v>
                      </c:pt>
                      <c:pt idx="150">
                        <c:v>1000.4079222222222</c:v>
                      </c:pt>
                      <c:pt idx="151">
                        <c:v>999.59810666666658</c:v>
                      </c:pt>
                      <c:pt idx="152">
                        <c:v>998.78829111111111</c:v>
                      </c:pt>
                      <c:pt idx="153">
                        <c:v>997.97847555555552</c:v>
                      </c:pt>
                      <c:pt idx="154">
                        <c:v>997.16865999999993</c:v>
                      </c:pt>
                      <c:pt idx="155">
                        <c:v>996.35884444444446</c:v>
                      </c:pt>
                      <c:pt idx="156">
                        <c:v>995.51852999999994</c:v>
                      </c:pt>
                      <c:pt idx="157">
                        <c:v>994.67821555555554</c:v>
                      </c:pt>
                      <c:pt idx="158">
                        <c:v>993.83790111111102</c:v>
                      </c:pt>
                      <c:pt idx="159">
                        <c:v>992.99758666666662</c:v>
                      </c:pt>
                      <c:pt idx="160">
                        <c:v>992.15727222222222</c:v>
                      </c:pt>
                      <c:pt idx="161">
                        <c:v>991.3169577777777</c:v>
                      </c:pt>
                      <c:pt idx="162">
                        <c:v>990.4766433333333</c:v>
                      </c:pt>
                      <c:pt idx="163">
                        <c:v>989.63632888888878</c:v>
                      </c:pt>
                      <c:pt idx="164">
                        <c:v>988.79601444444449</c:v>
                      </c:pt>
                      <c:pt idx="165">
                        <c:v>987.95569999999998</c:v>
                      </c:pt>
                      <c:pt idx="166">
                        <c:v>979.25490000000002</c:v>
                      </c:pt>
                      <c:pt idx="167">
                        <c:v>970.26406666666662</c:v>
                      </c:pt>
                      <c:pt idx="168">
                        <c:v>960.99146666666672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D-184C-414D-84AC-804EC916F92B}"/>
                  </c:ext>
                </c:extLst>
              </c15:ser>
            </c15:filteredScatterSeries>
            <c15:filteredScatterSeries>
              <c15:ser>
                <c:idx val="46"/>
                <c:order val="4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Glikol!$BA$17</c15:sqref>
                        </c15:formulaRef>
                      </c:ext>
                    </c:extLst>
                    <c:strCache>
                      <c:ptCount val="1"/>
                      <c:pt idx="0">
                        <c:v>44 %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70000"/>
                      </a:schemeClr>
                    </a:solidFill>
                    <a:ln w="9525">
                      <a:solidFill>
                        <a:schemeClr val="accent5">
                          <a:lumMod val="7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Glikol!$BA$18:$BA$186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20">
                        <c:v>1079.1296666666665</c:v>
                      </c:pt>
                      <c:pt idx="21">
                        <c:v>1078.7528666666667</c:v>
                      </c:pt>
                      <c:pt idx="22">
                        <c:v>1078.3760666666667</c:v>
                      </c:pt>
                      <c:pt idx="23">
                        <c:v>1077.9992666666667</c:v>
                      </c:pt>
                      <c:pt idx="24">
                        <c:v>1077.6224666666667</c:v>
                      </c:pt>
                      <c:pt idx="25">
                        <c:v>1077.2456666666667</c:v>
                      </c:pt>
                      <c:pt idx="26">
                        <c:v>1076.8365666666666</c:v>
                      </c:pt>
                      <c:pt idx="27">
                        <c:v>1076.4274666666668</c:v>
                      </c:pt>
                      <c:pt idx="28">
                        <c:v>1076.0183666666667</c:v>
                      </c:pt>
                      <c:pt idx="29">
                        <c:v>1075.6092666666668</c:v>
                      </c:pt>
                      <c:pt idx="30">
                        <c:v>1075.2001666666667</c:v>
                      </c:pt>
                      <c:pt idx="31">
                        <c:v>1074.7910666666667</c:v>
                      </c:pt>
                      <c:pt idx="32">
                        <c:v>1074.3819666666666</c:v>
                      </c:pt>
                      <c:pt idx="33">
                        <c:v>1073.9728666666667</c:v>
                      </c:pt>
                      <c:pt idx="34">
                        <c:v>1073.5637666666667</c:v>
                      </c:pt>
                      <c:pt idx="35">
                        <c:v>1073.1546666666666</c:v>
                      </c:pt>
                      <c:pt idx="36">
                        <c:v>1072.7102</c:v>
                      </c:pt>
                      <c:pt idx="37">
                        <c:v>1072.2657333333334</c:v>
                      </c:pt>
                      <c:pt idx="38">
                        <c:v>1071.8212666666666</c:v>
                      </c:pt>
                      <c:pt idx="39">
                        <c:v>1071.3768</c:v>
                      </c:pt>
                      <c:pt idx="40">
                        <c:v>1070.9323333333334</c:v>
                      </c:pt>
                      <c:pt idx="41">
                        <c:v>1070.4878666666666</c:v>
                      </c:pt>
                      <c:pt idx="42">
                        <c:v>1070.0434</c:v>
                      </c:pt>
                      <c:pt idx="43">
                        <c:v>1069.5989333333334</c:v>
                      </c:pt>
                      <c:pt idx="44">
                        <c:v>1069.1544666666668</c:v>
                      </c:pt>
                      <c:pt idx="45">
                        <c:v>1068.71</c:v>
                      </c:pt>
                      <c:pt idx="46">
                        <c:v>1068.2304666666666</c:v>
                      </c:pt>
                      <c:pt idx="47">
                        <c:v>1067.7509333333335</c:v>
                      </c:pt>
                      <c:pt idx="48">
                        <c:v>1067.2714000000001</c:v>
                      </c:pt>
                      <c:pt idx="49">
                        <c:v>1066.7918666666667</c:v>
                      </c:pt>
                      <c:pt idx="50">
                        <c:v>1066.3123333333333</c:v>
                      </c:pt>
                      <c:pt idx="51">
                        <c:v>1065.8327999999999</c:v>
                      </c:pt>
                      <c:pt idx="52">
                        <c:v>1065.3532666666665</c:v>
                      </c:pt>
                      <c:pt idx="53">
                        <c:v>1064.8737333333333</c:v>
                      </c:pt>
                      <c:pt idx="54">
                        <c:v>1064.3942</c:v>
                      </c:pt>
                      <c:pt idx="55">
                        <c:v>1063.9146666666666</c:v>
                      </c:pt>
                      <c:pt idx="56">
                        <c:v>1063.4001999999998</c:v>
                      </c:pt>
                      <c:pt idx="57">
                        <c:v>1062.8857333333333</c:v>
                      </c:pt>
                      <c:pt idx="58">
                        <c:v>1062.3712666666665</c:v>
                      </c:pt>
                      <c:pt idx="59">
                        <c:v>1061.8568</c:v>
                      </c:pt>
                      <c:pt idx="60">
                        <c:v>1061.3423333333333</c:v>
                      </c:pt>
                      <c:pt idx="61">
                        <c:v>1060.8278666666665</c:v>
                      </c:pt>
                      <c:pt idx="62">
                        <c:v>1060.3134</c:v>
                      </c:pt>
                      <c:pt idx="63">
                        <c:v>1059.7989333333333</c:v>
                      </c:pt>
                      <c:pt idx="64">
                        <c:v>1059.2844666666667</c:v>
                      </c:pt>
                      <c:pt idx="65">
                        <c:v>1058.77</c:v>
                      </c:pt>
                      <c:pt idx="66">
                        <c:v>1058.2209</c:v>
                      </c:pt>
                      <c:pt idx="67">
                        <c:v>1057.6717999999998</c:v>
                      </c:pt>
                      <c:pt idx="68">
                        <c:v>1057.1227000000001</c:v>
                      </c:pt>
                      <c:pt idx="69">
                        <c:v>1056.5735999999999</c:v>
                      </c:pt>
                      <c:pt idx="70">
                        <c:v>1056.0245</c:v>
                      </c:pt>
                      <c:pt idx="71">
                        <c:v>1055.4754</c:v>
                      </c:pt>
                      <c:pt idx="72">
                        <c:v>1054.9263000000001</c:v>
                      </c:pt>
                      <c:pt idx="73">
                        <c:v>1054.3772000000001</c:v>
                      </c:pt>
                      <c:pt idx="74">
                        <c:v>1053.8281000000002</c:v>
                      </c:pt>
                      <c:pt idx="75">
                        <c:v>1053.279</c:v>
                      </c:pt>
                      <c:pt idx="76">
                        <c:v>1052.6956666666667</c:v>
                      </c:pt>
                      <c:pt idx="77">
                        <c:v>1052.1123333333335</c:v>
                      </c:pt>
                      <c:pt idx="78">
                        <c:v>1051.529</c:v>
                      </c:pt>
                      <c:pt idx="79">
                        <c:v>1050.9456666666667</c:v>
                      </c:pt>
                      <c:pt idx="80">
                        <c:v>1050.3623333333333</c:v>
                      </c:pt>
                      <c:pt idx="81">
                        <c:v>1049.779</c:v>
                      </c:pt>
                      <c:pt idx="82">
                        <c:v>1049.1956666666667</c:v>
                      </c:pt>
                      <c:pt idx="83">
                        <c:v>1048.6123333333333</c:v>
                      </c:pt>
                      <c:pt idx="84">
                        <c:v>1048.0290000000002</c:v>
                      </c:pt>
                      <c:pt idx="85">
                        <c:v>1047.4456666666667</c:v>
                      </c:pt>
                      <c:pt idx="86">
                        <c:v>1046.8283666666669</c:v>
                      </c:pt>
                      <c:pt idx="87">
                        <c:v>1046.2110666666667</c:v>
                      </c:pt>
                      <c:pt idx="88">
                        <c:v>1045.5937666666666</c:v>
                      </c:pt>
                      <c:pt idx="89">
                        <c:v>1044.9764666666667</c:v>
                      </c:pt>
                      <c:pt idx="90">
                        <c:v>1044.3591666666669</c:v>
                      </c:pt>
                      <c:pt idx="91">
                        <c:v>1043.7418666666667</c:v>
                      </c:pt>
                      <c:pt idx="92">
                        <c:v>1043.1245666666666</c:v>
                      </c:pt>
                      <c:pt idx="93">
                        <c:v>1042.5072666666667</c:v>
                      </c:pt>
                      <c:pt idx="94">
                        <c:v>1041.8899666666666</c:v>
                      </c:pt>
                      <c:pt idx="95">
                        <c:v>1041.2726666666667</c:v>
                      </c:pt>
                      <c:pt idx="96">
                        <c:v>1040.6219666666666</c:v>
                      </c:pt>
                      <c:pt idx="97">
                        <c:v>1039.9712666666667</c:v>
                      </c:pt>
                      <c:pt idx="98">
                        <c:v>1039.3205666666665</c:v>
                      </c:pt>
                      <c:pt idx="99">
                        <c:v>1038.6698666666666</c:v>
                      </c:pt>
                      <c:pt idx="100">
                        <c:v>1038.0191666666667</c:v>
                      </c:pt>
                      <c:pt idx="101">
                        <c:v>1037.3684666666668</c:v>
                      </c:pt>
                      <c:pt idx="102">
                        <c:v>1036.7177666666666</c:v>
                      </c:pt>
                      <c:pt idx="103">
                        <c:v>1036.0670666666665</c:v>
                      </c:pt>
                      <c:pt idx="104">
                        <c:v>1035.4163666666666</c:v>
                      </c:pt>
                      <c:pt idx="105">
                        <c:v>1034.7656666666667</c:v>
                      </c:pt>
                      <c:pt idx="106">
                        <c:v>1034.0819333333334</c:v>
                      </c:pt>
                      <c:pt idx="107">
                        <c:v>1033.3982000000001</c:v>
                      </c:pt>
                      <c:pt idx="108">
                        <c:v>1032.7144666666666</c:v>
                      </c:pt>
                      <c:pt idx="109">
                        <c:v>1032.0307333333333</c:v>
                      </c:pt>
                      <c:pt idx="110">
                        <c:v>1031.347</c:v>
                      </c:pt>
                      <c:pt idx="111">
                        <c:v>1030.6632666666667</c:v>
                      </c:pt>
                      <c:pt idx="112">
                        <c:v>1029.9795333333334</c:v>
                      </c:pt>
                      <c:pt idx="113">
                        <c:v>1029.2958000000001</c:v>
                      </c:pt>
                      <c:pt idx="114">
                        <c:v>1028.6120666666668</c:v>
                      </c:pt>
                      <c:pt idx="115">
                        <c:v>1027.9283333333333</c:v>
                      </c:pt>
                      <c:pt idx="116">
                        <c:v>1027.212</c:v>
                      </c:pt>
                      <c:pt idx="117">
                        <c:v>1026.4956666666667</c:v>
                      </c:pt>
                      <c:pt idx="118">
                        <c:v>1025.7793333333334</c:v>
                      </c:pt>
                      <c:pt idx="119">
                        <c:v>1025.0630000000001</c:v>
                      </c:pt>
                      <c:pt idx="120">
                        <c:v>1024.3466666666668</c:v>
                      </c:pt>
                      <c:pt idx="121">
                        <c:v>1023.6303333333333</c:v>
                      </c:pt>
                      <c:pt idx="122">
                        <c:v>1022.914</c:v>
                      </c:pt>
                      <c:pt idx="123">
                        <c:v>1022.1976666666666</c:v>
                      </c:pt>
                      <c:pt idx="124">
                        <c:v>1021.4813333333333</c:v>
                      </c:pt>
                      <c:pt idx="125">
                        <c:v>1020.765</c:v>
                      </c:pt>
                      <c:pt idx="126">
                        <c:v>1020.0166666666667</c:v>
                      </c:pt>
                      <c:pt idx="127">
                        <c:v>1019.2683333333333</c:v>
                      </c:pt>
                      <c:pt idx="128">
                        <c:v>1018.52</c:v>
                      </c:pt>
                      <c:pt idx="129">
                        <c:v>1017.7716666666666</c:v>
                      </c:pt>
                      <c:pt idx="130">
                        <c:v>1017.0233333333334</c:v>
                      </c:pt>
                      <c:pt idx="131">
                        <c:v>1016.275</c:v>
                      </c:pt>
                      <c:pt idx="132">
                        <c:v>1015.5266666666666</c:v>
                      </c:pt>
                      <c:pt idx="133">
                        <c:v>1014.7783333333334</c:v>
                      </c:pt>
                      <c:pt idx="134">
                        <c:v>1014.03</c:v>
                      </c:pt>
                      <c:pt idx="135">
                        <c:v>1013.2816666666666</c:v>
                      </c:pt>
                      <c:pt idx="136">
                        <c:v>1012.5020000000001</c:v>
                      </c:pt>
                      <c:pt idx="137">
                        <c:v>1011.7223333333334</c:v>
                      </c:pt>
                      <c:pt idx="138">
                        <c:v>1010.9426666666667</c:v>
                      </c:pt>
                      <c:pt idx="139">
                        <c:v>1010.163</c:v>
                      </c:pt>
                      <c:pt idx="140">
                        <c:v>1009.3833333333333</c:v>
                      </c:pt>
                      <c:pt idx="141">
                        <c:v>1008.6036666666666</c:v>
                      </c:pt>
                      <c:pt idx="142">
                        <c:v>1007.824</c:v>
                      </c:pt>
                      <c:pt idx="143">
                        <c:v>1007.0443333333334</c:v>
                      </c:pt>
                      <c:pt idx="144">
                        <c:v>1006.2646666666667</c:v>
                      </c:pt>
                      <c:pt idx="145">
                        <c:v>1005.485</c:v>
                      </c:pt>
                      <c:pt idx="146">
                        <c:v>1004.6744666666667</c:v>
                      </c:pt>
                      <c:pt idx="147">
                        <c:v>1003.8639333333333</c:v>
                      </c:pt>
                      <c:pt idx="148">
                        <c:v>1003.0534</c:v>
                      </c:pt>
                      <c:pt idx="149">
                        <c:v>1002.2428666666667</c:v>
                      </c:pt>
                      <c:pt idx="150">
                        <c:v>1001.4323333333333</c:v>
                      </c:pt>
                      <c:pt idx="151">
                        <c:v>1000.6218</c:v>
                      </c:pt>
                      <c:pt idx="152">
                        <c:v>999.81126666666671</c:v>
                      </c:pt>
                      <c:pt idx="153">
                        <c:v>999.0007333333333</c:v>
                      </c:pt>
                      <c:pt idx="154">
                        <c:v>998.19019999999989</c:v>
                      </c:pt>
                      <c:pt idx="155">
                        <c:v>997.37966666666659</c:v>
                      </c:pt>
                      <c:pt idx="156">
                        <c:v>996.53900999999996</c:v>
                      </c:pt>
                      <c:pt idx="157">
                        <c:v>995.69835333333333</c:v>
                      </c:pt>
                      <c:pt idx="158">
                        <c:v>994.85769666666658</c:v>
                      </c:pt>
                      <c:pt idx="159">
                        <c:v>994.01703999999995</c:v>
                      </c:pt>
                      <c:pt idx="160">
                        <c:v>993.17638333333332</c:v>
                      </c:pt>
                      <c:pt idx="161">
                        <c:v>992.33572666666669</c:v>
                      </c:pt>
                      <c:pt idx="162">
                        <c:v>991.49506999999994</c:v>
                      </c:pt>
                      <c:pt idx="163">
                        <c:v>990.65441333333331</c:v>
                      </c:pt>
                      <c:pt idx="164">
                        <c:v>989.81375666666668</c:v>
                      </c:pt>
                      <c:pt idx="165">
                        <c:v>988.97309999999993</c:v>
                      </c:pt>
                      <c:pt idx="166">
                        <c:v>980.27229999999997</c:v>
                      </c:pt>
                      <c:pt idx="167">
                        <c:v>971.28459999999995</c:v>
                      </c:pt>
                      <c:pt idx="168">
                        <c:v>962.01800000000003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E-184C-414D-84AC-804EC916F92B}"/>
                  </c:ext>
                </c:extLst>
              </c15:ser>
            </c15:filteredScatterSeries>
            <c15:filteredScatterSeries>
              <c15:ser>
                <c:idx val="47"/>
                <c:order val="4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Glikol!$BB$17</c15:sqref>
                        </c15:formulaRef>
                      </c:ext>
                    </c:extLst>
                    <c:strCache>
                      <c:ptCount val="1"/>
                      <c:pt idx="0">
                        <c:v>45 %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70000"/>
                      </a:schemeClr>
                    </a:solidFill>
                    <a:ln w="9525">
                      <a:solidFill>
                        <a:schemeClr val="accent6">
                          <a:lumMod val="7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Glikol!$BB$18:$BB$186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20">
                        <c:v>1080.6558888888887</c:v>
                      </c:pt>
                      <c:pt idx="21">
                        <c:v>1080.2732222222223</c:v>
                      </c:pt>
                      <c:pt idx="22">
                        <c:v>1079.8905555555555</c:v>
                      </c:pt>
                      <c:pt idx="23">
                        <c:v>1079.5078888888888</c:v>
                      </c:pt>
                      <c:pt idx="24">
                        <c:v>1079.1252222222222</c:v>
                      </c:pt>
                      <c:pt idx="25">
                        <c:v>1078.7425555555556</c:v>
                      </c:pt>
                      <c:pt idx="26">
                        <c:v>1078.3262555555555</c:v>
                      </c:pt>
                      <c:pt idx="27">
                        <c:v>1077.9099555555556</c:v>
                      </c:pt>
                      <c:pt idx="28">
                        <c:v>1077.4936555555555</c:v>
                      </c:pt>
                      <c:pt idx="29">
                        <c:v>1077.0773555555556</c:v>
                      </c:pt>
                      <c:pt idx="30">
                        <c:v>1076.6610555555555</c:v>
                      </c:pt>
                      <c:pt idx="31">
                        <c:v>1076.2447555555555</c:v>
                      </c:pt>
                      <c:pt idx="32">
                        <c:v>1075.8284555555556</c:v>
                      </c:pt>
                      <c:pt idx="33">
                        <c:v>1075.4121555555555</c:v>
                      </c:pt>
                      <c:pt idx="34">
                        <c:v>1074.9958555555556</c:v>
                      </c:pt>
                      <c:pt idx="35">
                        <c:v>1074.5795555555555</c:v>
                      </c:pt>
                      <c:pt idx="36">
                        <c:v>1074.1285333333333</c:v>
                      </c:pt>
                      <c:pt idx="37">
                        <c:v>1073.677511111111</c:v>
                      </c:pt>
                      <c:pt idx="38">
                        <c:v>1073.2264888888888</c:v>
                      </c:pt>
                      <c:pt idx="39">
                        <c:v>1072.7754666666667</c:v>
                      </c:pt>
                      <c:pt idx="40">
                        <c:v>1072.3244444444445</c:v>
                      </c:pt>
                      <c:pt idx="41">
                        <c:v>1071.8734222222222</c:v>
                      </c:pt>
                      <c:pt idx="42">
                        <c:v>1071.4223999999999</c:v>
                      </c:pt>
                      <c:pt idx="43">
                        <c:v>1070.9713777777779</c:v>
                      </c:pt>
                      <c:pt idx="44">
                        <c:v>1070.5203555555556</c:v>
                      </c:pt>
                      <c:pt idx="45">
                        <c:v>1070.0693333333334</c:v>
                      </c:pt>
                      <c:pt idx="46">
                        <c:v>1069.5839555555556</c:v>
                      </c:pt>
                      <c:pt idx="47">
                        <c:v>1069.0985777777778</c:v>
                      </c:pt>
                      <c:pt idx="48">
                        <c:v>1068.6132</c:v>
                      </c:pt>
                      <c:pt idx="49">
                        <c:v>1068.1278222222222</c:v>
                      </c:pt>
                      <c:pt idx="50">
                        <c:v>1067.6424444444444</c:v>
                      </c:pt>
                      <c:pt idx="51">
                        <c:v>1067.1570666666667</c:v>
                      </c:pt>
                      <c:pt idx="52">
                        <c:v>1066.6716888888889</c:v>
                      </c:pt>
                      <c:pt idx="53">
                        <c:v>1066.1863111111111</c:v>
                      </c:pt>
                      <c:pt idx="54">
                        <c:v>1065.7009333333333</c:v>
                      </c:pt>
                      <c:pt idx="55">
                        <c:v>1065.2155555555555</c:v>
                      </c:pt>
                      <c:pt idx="56">
                        <c:v>1064.6958666666665</c:v>
                      </c:pt>
                      <c:pt idx="57">
                        <c:v>1064.1761777777779</c:v>
                      </c:pt>
                      <c:pt idx="58">
                        <c:v>1063.6564888888888</c:v>
                      </c:pt>
                      <c:pt idx="59">
                        <c:v>1063.1368</c:v>
                      </c:pt>
                      <c:pt idx="60">
                        <c:v>1062.6171111111112</c:v>
                      </c:pt>
                      <c:pt idx="61">
                        <c:v>1062.0974222222221</c:v>
                      </c:pt>
                      <c:pt idx="62">
                        <c:v>1061.5777333333333</c:v>
                      </c:pt>
                      <c:pt idx="63">
                        <c:v>1061.0580444444445</c:v>
                      </c:pt>
                      <c:pt idx="64">
                        <c:v>1060.5383555555557</c:v>
                      </c:pt>
                      <c:pt idx="65">
                        <c:v>1060.0186666666666</c:v>
                      </c:pt>
                      <c:pt idx="66">
                        <c:v>1059.4649666666667</c:v>
                      </c:pt>
                      <c:pt idx="67">
                        <c:v>1058.9112666666665</c:v>
                      </c:pt>
                      <c:pt idx="68">
                        <c:v>1058.3575666666668</c:v>
                      </c:pt>
                      <c:pt idx="69">
                        <c:v>1057.8038666666666</c:v>
                      </c:pt>
                      <c:pt idx="70">
                        <c:v>1057.2501666666667</c:v>
                      </c:pt>
                      <c:pt idx="71">
                        <c:v>1056.6964666666668</c:v>
                      </c:pt>
                      <c:pt idx="72">
                        <c:v>1056.1427666666666</c:v>
                      </c:pt>
                      <c:pt idx="73">
                        <c:v>1055.5890666666669</c:v>
                      </c:pt>
                      <c:pt idx="74">
                        <c:v>1055.0353666666667</c:v>
                      </c:pt>
                      <c:pt idx="75">
                        <c:v>1054.4816666666668</c:v>
                      </c:pt>
                      <c:pt idx="76">
                        <c:v>1053.8942888888889</c:v>
                      </c:pt>
                      <c:pt idx="77">
                        <c:v>1053.3069111111113</c:v>
                      </c:pt>
                      <c:pt idx="78">
                        <c:v>1052.7195333333334</c:v>
                      </c:pt>
                      <c:pt idx="79">
                        <c:v>1052.1321555555555</c:v>
                      </c:pt>
                      <c:pt idx="80">
                        <c:v>1051.5447777777777</c:v>
                      </c:pt>
                      <c:pt idx="81">
                        <c:v>1050.9574</c:v>
                      </c:pt>
                      <c:pt idx="82">
                        <c:v>1050.3700222222224</c:v>
                      </c:pt>
                      <c:pt idx="83">
                        <c:v>1049.7826444444445</c:v>
                      </c:pt>
                      <c:pt idx="84">
                        <c:v>1049.1952666666668</c:v>
                      </c:pt>
                      <c:pt idx="85">
                        <c:v>1048.607888888889</c:v>
                      </c:pt>
                      <c:pt idx="86">
                        <c:v>1047.9871222222223</c:v>
                      </c:pt>
                      <c:pt idx="87">
                        <c:v>1047.3663555555556</c:v>
                      </c:pt>
                      <c:pt idx="88">
                        <c:v>1046.745588888889</c:v>
                      </c:pt>
                      <c:pt idx="89">
                        <c:v>1046.1248222222223</c:v>
                      </c:pt>
                      <c:pt idx="90">
                        <c:v>1045.5040555555556</c:v>
                      </c:pt>
                      <c:pt idx="91">
                        <c:v>1044.883288888889</c:v>
                      </c:pt>
                      <c:pt idx="92">
                        <c:v>1044.2625222222223</c:v>
                      </c:pt>
                      <c:pt idx="93">
                        <c:v>1043.6417555555556</c:v>
                      </c:pt>
                      <c:pt idx="94">
                        <c:v>1043.0209888888887</c:v>
                      </c:pt>
                      <c:pt idx="95">
                        <c:v>1042.4002222222223</c:v>
                      </c:pt>
                      <c:pt idx="96">
                        <c:v>1041.7465888888889</c:v>
                      </c:pt>
                      <c:pt idx="97">
                        <c:v>1041.0929555555556</c:v>
                      </c:pt>
                      <c:pt idx="98">
                        <c:v>1040.439322222222</c:v>
                      </c:pt>
                      <c:pt idx="99">
                        <c:v>1039.7856888888889</c:v>
                      </c:pt>
                      <c:pt idx="100">
                        <c:v>1039.1320555555556</c:v>
                      </c:pt>
                      <c:pt idx="101">
                        <c:v>1038.4784222222222</c:v>
                      </c:pt>
                      <c:pt idx="102">
                        <c:v>1037.8247888888889</c:v>
                      </c:pt>
                      <c:pt idx="103">
                        <c:v>1037.1711555555555</c:v>
                      </c:pt>
                      <c:pt idx="104">
                        <c:v>1036.5175222222222</c:v>
                      </c:pt>
                      <c:pt idx="105">
                        <c:v>1035.8638888888888</c:v>
                      </c:pt>
                      <c:pt idx="106">
                        <c:v>1035.1777111111112</c:v>
                      </c:pt>
                      <c:pt idx="107">
                        <c:v>1034.4915333333333</c:v>
                      </c:pt>
                      <c:pt idx="108">
                        <c:v>1033.8053555555555</c:v>
                      </c:pt>
                      <c:pt idx="109">
                        <c:v>1033.1191777777776</c:v>
                      </c:pt>
                      <c:pt idx="110">
                        <c:v>1032.433</c:v>
                      </c:pt>
                      <c:pt idx="111">
                        <c:v>1031.7468222222224</c:v>
                      </c:pt>
                      <c:pt idx="112">
                        <c:v>1031.0606444444445</c:v>
                      </c:pt>
                      <c:pt idx="113">
                        <c:v>1030.3744666666666</c:v>
                      </c:pt>
                      <c:pt idx="114">
                        <c:v>1029.688288888889</c:v>
                      </c:pt>
                      <c:pt idx="115">
                        <c:v>1029.0021111111112</c:v>
                      </c:pt>
                      <c:pt idx="116">
                        <c:v>1028.2837999999999</c:v>
                      </c:pt>
                      <c:pt idx="117">
                        <c:v>1027.5654888888889</c:v>
                      </c:pt>
                      <c:pt idx="118">
                        <c:v>1026.8471777777779</c:v>
                      </c:pt>
                      <c:pt idx="119">
                        <c:v>1026.1288666666667</c:v>
                      </c:pt>
                      <c:pt idx="120">
                        <c:v>1025.4105555555557</c:v>
                      </c:pt>
                      <c:pt idx="121">
                        <c:v>1024.6922444444444</c:v>
                      </c:pt>
                      <c:pt idx="122">
                        <c:v>1023.9739333333333</c:v>
                      </c:pt>
                      <c:pt idx="123">
                        <c:v>1023.2556222222222</c:v>
                      </c:pt>
                      <c:pt idx="124">
                        <c:v>1022.5373111111111</c:v>
                      </c:pt>
                      <c:pt idx="125">
                        <c:v>1021.819</c:v>
                      </c:pt>
                      <c:pt idx="126">
                        <c:v>1021.0691555555555</c:v>
                      </c:pt>
                      <c:pt idx="127">
                        <c:v>1020.3193111111111</c:v>
                      </c:pt>
                      <c:pt idx="128">
                        <c:v>1019.5694666666667</c:v>
                      </c:pt>
                      <c:pt idx="129">
                        <c:v>1018.8196222222223</c:v>
                      </c:pt>
                      <c:pt idx="130">
                        <c:v>1018.0697777777779</c:v>
                      </c:pt>
                      <c:pt idx="131">
                        <c:v>1017.3199333333333</c:v>
                      </c:pt>
                      <c:pt idx="132">
                        <c:v>1016.5700888888889</c:v>
                      </c:pt>
                      <c:pt idx="133">
                        <c:v>1015.8202444444445</c:v>
                      </c:pt>
                      <c:pt idx="134">
                        <c:v>1015.0703999999999</c:v>
                      </c:pt>
                      <c:pt idx="135">
                        <c:v>1014.3205555555555</c:v>
                      </c:pt>
                      <c:pt idx="136">
                        <c:v>1013.5398</c:v>
                      </c:pt>
                      <c:pt idx="137">
                        <c:v>1012.7590444444445</c:v>
                      </c:pt>
                      <c:pt idx="138">
                        <c:v>1011.978288888889</c:v>
                      </c:pt>
                      <c:pt idx="139">
                        <c:v>1011.1975333333334</c:v>
                      </c:pt>
                      <c:pt idx="140">
                        <c:v>1010.4167777777778</c:v>
                      </c:pt>
                      <c:pt idx="141">
                        <c:v>1009.6360222222222</c:v>
                      </c:pt>
                      <c:pt idx="142">
                        <c:v>1008.8552666666667</c:v>
                      </c:pt>
                      <c:pt idx="143">
                        <c:v>1008.0745111111112</c:v>
                      </c:pt>
                      <c:pt idx="144">
                        <c:v>1007.2937555555555</c:v>
                      </c:pt>
                      <c:pt idx="145">
                        <c:v>1006.513</c:v>
                      </c:pt>
                      <c:pt idx="146">
                        <c:v>1005.7017488888889</c:v>
                      </c:pt>
                      <c:pt idx="147">
                        <c:v>1004.8904977777778</c:v>
                      </c:pt>
                      <c:pt idx="148">
                        <c:v>1004.0792466666667</c:v>
                      </c:pt>
                      <c:pt idx="149">
                        <c:v>1003.2679955555556</c:v>
                      </c:pt>
                      <c:pt idx="150">
                        <c:v>1002.4567444444444</c:v>
                      </c:pt>
                      <c:pt idx="151">
                        <c:v>1001.6454933333333</c:v>
                      </c:pt>
                      <c:pt idx="152">
                        <c:v>1000.8342422222222</c:v>
                      </c:pt>
                      <c:pt idx="153">
                        <c:v>1000.0229911111111</c:v>
                      </c:pt>
                      <c:pt idx="154">
                        <c:v>999.21173999999996</c:v>
                      </c:pt>
                      <c:pt idx="155">
                        <c:v>998.40048888888884</c:v>
                      </c:pt>
                      <c:pt idx="156">
                        <c:v>997.55948999999998</c:v>
                      </c:pt>
                      <c:pt idx="157">
                        <c:v>996.71849111111112</c:v>
                      </c:pt>
                      <c:pt idx="158">
                        <c:v>995.87749222222214</c:v>
                      </c:pt>
                      <c:pt idx="159">
                        <c:v>995.03649333333328</c:v>
                      </c:pt>
                      <c:pt idx="160">
                        <c:v>994.19549444444442</c:v>
                      </c:pt>
                      <c:pt idx="161">
                        <c:v>993.35449555555556</c:v>
                      </c:pt>
                      <c:pt idx="162">
                        <c:v>992.51349666666658</c:v>
                      </c:pt>
                      <c:pt idx="163">
                        <c:v>991.67249777777772</c:v>
                      </c:pt>
                      <c:pt idx="164">
                        <c:v>990.83149888888886</c:v>
                      </c:pt>
                      <c:pt idx="165">
                        <c:v>989.9905</c:v>
                      </c:pt>
                      <c:pt idx="166">
                        <c:v>981.28970000000004</c:v>
                      </c:pt>
                      <c:pt idx="167">
                        <c:v>972.30513333333329</c:v>
                      </c:pt>
                      <c:pt idx="168">
                        <c:v>963.04453333333333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F-184C-414D-84AC-804EC916F92B}"/>
                  </c:ext>
                </c:extLst>
              </c15:ser>
            </c15:filteredScatterSeries>
            <c15:filteredScatterSeries>
              <c15:ser>
                <c:idx val="48"/>
                <c:order val="4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Glikol!$BC$17</c15:sqref>
                        </c15:formulaRef>
                      </c:ext>
                    </c:extLst>
                    <c:strCache>
                      <c:ptCount val="1"/>
                      <c:pt idx="0">
                        <c:v>45,5 %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Glikol!$BC$18:$BC$186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15">
                        <c:v>1083.347</c:v>
                      </c:pt>
                      <c:pt idx="16">
                        <c:v>1082.9613999999999</c:v>
                      </c:pt>
                      <c:pt idx="17">
                        <c:v>1082.5758000000001</c:v>
                      </c:pt>
                      <c:pt idx="18">
                        <c:v>1082.1902</c:v>
                      </c:pt>
                      <c:pt idx="19">
                        <c:v>1081.8045999999999</c:v>
                      </c:pt>
                      <c:pt idx="20">
                        <c:v>1081.4189999999999</c:v>
                      </c:pt>
                      <c:pt idx="21">
                        <c:v>1081.0334</c:v>
                      </c:pt>
                      <c:pt idx="22">
                        <c:v>1080.6478</c:v>
                      </c:pt>
                      <c:pt idx="23">
                        <c:v>1080.2621999999999</c:v>
                      </c:pt>
                      <c:pt idx="24">
                        <c:v>1079.8766000000001</c:v>
                      </c:pt>
                      <c:pt idx="25">
                        <c:v>1079.491</c:v>
                      </c:pt>
                      <c:pt idx="26">
                        <c:v>1079.0710999999999</c:v>
                      </c:pt>
                      <c:pt idx="27">
                        <c:v>1078.6512</c:v>
                      </c:pt>
                      <c:pt idx="28">
                        <c:v>1078.2312999999999</c:v>
                      </c:pt>
                      <c:pt idx="29">
                        <c:v>1077.8114</c:v>
                      </c:pt>
                      <c:pt idx="30">
                        <c:v>1077.3915</c:v>
                      </c:pt>
                      <c:pt idx="31">
                        <c:v>1076.9715999999999</c:v>
                      </c:pt>
                      <c:pt idx="32">
                        <c:v>1076.5517</c:v>
                      </c:pt>
                      <c:pt idx="33">
                        <c:v>1076.1317999999999</c:v>
                      </c:pt>
                      <c:pt idx="34">
                        <c:v>1075.7119</c:v>
                      </c:pt>
                      <c:pt idx="35">
                        <c:v>1075.2919999999999</c:v>
                      </c:pt>
                      <c:pt idx="36">
                        <c:v>1074.8377</c:v>
                      </c:pt>
                      <c:pt idx="37">
                        <c:v>1074.3833999999999</c:v>
                      </c:pt>
                      <c:pt idx="38">
                        <c:v>1073.9290999999998</c:v>
                      </c:pt>
                      <c:pt idx="39">
                        <c:v>1073.4748</c:v>
                      </c:pt>
                      <c:pt idx="40">
                        <c:v>1073.0205000000001</c:v>
                      </c:pt>
                      <c:pt idx="41">
                        <c:v>1072.5662</c:v>
                      </c:pt>
                      <c:pt idx="42">
                        <c:v>1072.1118999999999</c:v>
                      </c:pt>
                      <c:pt idx="43">
                        <c:v>1071.6576</c:v>
                      </c:pt>
                      <c:pt idx="44">
                        <c:v>1071.2033000000001</c:v>
                      </c:pt>
                      <c:pt idx="45">
                        <c:v>1070.749</c:v>
                      </c:pt>
                      <c:pt idx="46">
                        <c:v>1070.2607</c:v>
                      </c:pt>
                      <c:pt idx="47">
                        <c:v>1069.7724000000001</c:v>
                      </c:pt>
                      <c:pt idx="48">
                        <c:v>1069.2841000000001</c:v>
                      </c:pt>
                      <c:pt idx="49">
                        <c:v>1068.7958000000001</c:v>
                      </c:pt>
                      <c:pt idx="50">
                        <c:v>1068.3074999999999</c:v>
                      </c:pt>
                      <c:pt idx="51">
                        <c:v>1067.8191999999999</c:v>
                      </c:pt>
                      <c:pt idx="52">
                        <c:v>1067.3308999999999</c:v>
                      </c:pt>
                      <c:pt idx="53">
                        <c:v>1066.8425999999999</c:v>
                      </c:pt>
                      <c:pt idx="54">
                        <c:v>1066.3543</c:v>
                      </c:pt>
                      <c:pt idx="55">
                        <c:v>1065.866</c:v>
                      </c:pt>
                      <c:pt idx="56">
                        <c:v>1065.3436999999999</c:v>
                      </c:pt>
                      <c:pt idx="57">
                        <c:v>1064.8214</c:v>
                      </c:pt>
                      <c:pt idx="58">
                        <c:v>1064.2991</c:v>
                      </c:pt>
                      <c:pt idx="59">
                        <c:v>1063.7768000000001</c:v>
                      </c:pt>
                      <c:pt idx="60">
                        <c:v>1063.2545</c:v>
                      </c:pt>
                      <c:pt idx="61">
                        <c:v>1062.7321999999999</c:v>
                      </c:pt>
                      <c:pt idx="62">
                        <c:v>1062.2099000000001</c:v>
                      </c:pt>
                      <c:pt idx="63">
                        <c:v>1061.6876</c:v>
                      </c:pt>
                      <c:pt idx="64">
                        <c:v>1061.1653000000001</c:v>
                      </c:pt>
                      <c:pt idx="65">
                        <c:v>1060.643</c:v>
                      </c:pt>
                      <c:pt idx="66">
                        <c:v>1060.087</c:v>
                      </c:pt>
                      <c:pt idx="67">
                        <c:v>1059.5309999999999</c:v>
                      </c:pt>
                      <c:pt idx="68">
                        <c:v>1058.9750000000001</c:v>
                      </c:pt>
                      <c:pt idx="69">
                        <c:v>1058.4190000000001</c:v>
                      </c:pt>
                      <c:pt idx="70">
                        <c:v>1057.8630000000001</c:v>
                      </c:pt>
                      <c:pt idx="71">
                        <c:v>1057.307</c:v>
                      </c:pt>
                      <c:pt idx="72">
                        <c:v>1056.751</c:v>
                      </c:pt>
                      <c:pt idx="73">
                        <c:v>1056.1950000000002</c:v>
                      </c:pt>
                      <c:pt idx="74">
                        <c:v>1055.6390000000001</c:v>
                      </c:pt>
                      <c:pt idx="75">
                        <c:v>1055.0830000000001</c:v>
                      </c:pt>
                      <c:pt idx="76">
                        <c:v>1054.4936</c:v>
                      </c:pt>
                      <c:pt idx="77">
                        <c:v>1053.9042000000002</c:v>
                      </c:pt>
                      <c:pt idx="78">
                        <c:v>1053.3148000000001</c:v>
                      </c:pt>
                      <c:pt idx="79">
                        <c:v>1052.7254</c:v>
                      </c:pt>
                      <c:pt idx="80">
                        <c:v>1052.136</c:v>
                      </c:pt>
                      <c:pt idx="81">
                        <c:v>1051.5466000000001</c:v>
                      </c:pt>
                      <c:pt idx="82">
                        <c:v>1050.9572000000001</c:v>
                      </c:pt>
                      <c:pt idx="83">
                        <c:v>1050.3678</c:v>
                      </c:pt>
                      <c:pt idx="84">
                        <c:v>1049.7784000000001</c:v>
                      </c:pt>
                      <c:pt idx="85">
                        <c:v>1049.1890000000001</c:v>
                      </c:pt>
                      <c:pt idx="86">
                        <c:v>1048.5665000000001</c:v>
                      </c:pt>
                      <c:pt idx="87">
                        <c:v>1047.944</c:v>
                      </c:pt>
                      <c:pt idx="88">
                        <c:v>1047.3215</c:v>
                      </c:pt>
                      <c:pt idx="89">
                        <c:v>1046.6990000000001</c:v>
                      </c:pt>
                      <c:pt idx="90">
                        <c:v>1046.0765000000001</c:v>
                      </c:pt>
                      <c:pt idx="91">
                        <c:v>1045.454</c:v>
                      </c:pt>
                      <c:pt idx="92">
                        <c:v>1044.8315</c:v>
                      </c:pt>
                      <c:pt idx="93">
                        <c:v>1044.2090000000001</c:v>
                      </c:pt>
                      <c:pt idx="94">
                        <c:v>1043.5864999999999</c:v>
                      </c:pt>
                      <c:pt idx="95">
                        <c:v>1042.9639999999999</c:v>
                      </c:pt>
                      <c:pt idx="96">
                        <c:v>1042.3089</c:v>
                      </c:pt>
                      <c:pt idx="97">
                        <c:v>1041.6538</c:v>
                      </c:pt>
                      <c:pt idx="98">
                        <c:v>1040.9986999999999</c:v>
                      </c:pt>
                      <c:pt idx="99">
                        <c:v>1040.3435999999999</c:v>
                      </c:pt>
                      <c:pt idx="100">
                        <c:v>1039.6885</c:v>
                      </c:pt>
                      <c:pt idx="101">
                        <c:v>1039.0334</c:v>
                      </c:pt>
                      <c:pt idx="102">
                        <c:v>1038.3783000000001</c:v>
                      </c:pt>
                      <c:pt idx="103">
                        <c:v>1037.7231999999999</c:v>
                      </c:pt>
                      <c:pt idx="104">
                        <c:v>1037.0681</c:v>
                      </c:pt>
                      <c:pt idx="105">
                        <c:v>1036.413</c:v>
                      </c:pt>
                      <c:pt idx="106">
                        <c:v>1035.7256</c:v>
                      </c:pt>
                      <c:pt idx="107">
                        <c:v>1035.0382</c:v>
                      </c:pt>
                      <c:pt idx="108">
                        <c:v>1034.3507999999999</c:v>
                      </c:pt>
                      <c:pt idx="109">
                        <c:v>1033.6633999999999</c:v>
                      </c:pt>
                      <c:pt idx="110">
                        <c:v>1032.9760000000001</c:v>
                      </c:pt>
                      <c:pt idx="111">
                        <c:v>1032.2886000000001</c:v>
                      </c:pt>
                      <c:pt idx="112">
                        <c:v>1031.6012000000001</c:v>
                      </c:pt>
                      <c:pt idx="113">
                        <c:v>1030.9138</c:v>
                      </c:pt>
                      <c:pt idx="114">
                        <c:v>1030.2264</c:v>
                      </c:pt>
                      <c:pt idx="115">
                        <c:v>1029.539</c:v>
                      </c:pt>
                      <c:pt idx="116">
                        <c:v>1028.8197</c:v>
                      </c:pt>
                      <c:pt idx="117">
                        <c:v>1028.1004</c:v>
                      </c:pt>
                      <c:pt idx="118">
                        <c:v>1027.3811000000001</c:v>
                      </c:pt>
                      <c:pt idx="119">
                        <c:v>1026.6618000000001</c:v>
                      </c:pt>
                      <c:pt idx="120">
                        <c:v>1025.9425000000001</c:v>
                      </c:pt>
                      <c:pt idx="121">
                        <c:v>1025.2231999999999</c:v>
                      </c:pt>
                      <c:pt idx="122">
                        <c:v>1024.5038999999999</c:v>
                      </c:pt>
                      <c:pt idx="123">
                        <c:v>1023.7846</c:v>
                      </c:pt>
                      <c:pt idx="124">
                        <c:v>1023.0653</c:v>
                      </c:pt>
                      <c:pt idx="125">
                        <c:v>1022.346</c:v>
                      </c:pt>
                      <c:pt idx="126">
                        <c:v>1021.5954</c:v>
                      </c:pt>
                      <c:pt idx="127">
                        <c:v>1020.8448</c:v>
                      </c:pt>
                      <c:pt idx="128">
                        <c:v>1020.0942</c:v>
                      </c:pt>
                      <c:pt idx="129">
                        <c:v>1019.3436</c:v>
                      </c:pt>
                      <c:pt idx="130">
                        <c:v>1018.5930000000001</c:v>
                      </c:pt>
                      <c:pt idx="131">
                        <c:v>1017.8424</c:v>
                      </c:pt>
                      <c:pt idx="132">
                        <c:v>1017.0918</c:v>
                      </c:pt>
                      <c:pt idx="133">
                        <c:v>1016.3412000000001</c:v>
                      </c:pt>
                      <c:pt idx="134">
                        <c:v>1015.5906</c:v>
                      </c:pt>
                      <c:pt idx="135">
                        <c:v>1014.84</c:v>
                      </c:pt>
                      <c:pt idx="136">
                        <c:v>1014.0587</c:v>
                      </c:pt>
                      <c:pt idx="137">
                        <c:v>1013.2774000000001</c:v>
                      </c:pt>
                      <c:pt idx="138">
                        <c:v>1012.4961000000001</c:v>
                      </c:pt>
                      <c:pt idx="139">
                        <c:v>1011.7148000000001</c:v>
                      </c:pt>
                      <c:pt idx="140">
                        <c:v>1010.9335000000001</c:v>
                      </c:pt>
                      <c:pt idx="141">
                        <c:v>1010.1522</c:v>
                      </c:pt>
                      <c:pt idx="142">
                        <c:v>1009.3709</c:v>
                      </c:pt>
                      <c:pt idx="143">
                        <c:v>1008.5896</c:v>
                      </c:pt>
                      <c:pt idx="144">
                        <c:v>1007.8083</c:v>
                      </c:pt>
                      <c:pt idx="145">
                        <c:v>1007.027</c:v>
                      </c:pt>
                      <c:pt idx="146">
                        <c:v>1006.2153900000001</c:v>
                      </c:pt>
                      <c:pt idx="147">
                        <c:v>1005.40378</c:v>
                      </c:pt>
                      <c:pt idx="148">
                        <c:v>1004.59217</c:v>
                      </c:pt>
                      <c:pt idx="149">
                        <c:v>1003.78056</c:v>
                      </c:pt>
                      <c:pt idx="150">
                        <c:v>1002.9689499999999</c:v>
                      </c:pt>
                      <c:pt idx="151">
                        <c:v>1002.15734</c:v>
                      </c:pt>
                      <c:pt idx="152">
                        <c:v>1001.34573</c:v>
                      </c:pt>
                      <c:pt idx="153">
                        <c:v>1000.53412</c:v>
                      </c:pt>
                      <c:pt idx="154">
                        <c:v>999.72250999999994</c:v>
                      </c:pt>
                      <c:pt idx="155">
                        <c:v>998.91089999999997</c:v>
                      </c:pt>
                      <c:pt idx="156">
                        <c:v>998.06972999999994</c:v>
                      </c:pt>
                      <c:pt idx="157">
                        <c:v>997.22856000000002</c:v>
                      </c:pt>
                      <c:pt idx="158">
                        <c:v>996.38738999999998</c:v>
                      </c:pt>
                      <c:pt idx="159">
                        <c:v>995.54621999999995</c:v>
                      </c:pt>
                      <c:pt idx="160">
                        <c:v>994.70505000000003</c:v>
                      </c:pt>
                      <c:pt idx="161">
                        <c:v>993.86387999999999</c:v>
                      </c:pt>
                      <c:pt idx="162">
                        <c:v>993.02270999999996</c:v>
                      </c:pt>
                      <c:pt idx="163">
                        <c:v>992.18153999999993</c:v>
                      </c:pt>
                      <c:pt idx="164">
                        <c:v>991.34037000000001</c:v>
                      </c:pt>
                      <c:pt idx="165">
                        <c:v>990.49919999999997</c:v>
                      </c:pt>
                      <c:pt idx="166">
                        <c:v>981.79840000000002</c:v>
                      </c:pt>
                      <c:pt idx="167">
                        <c:v>972.81539999999995</c:v>
                      </c:pt>
                      <c:pt idx="168">
                        <c:v>963.55780000000004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0-184C-414D-84AC-804EC916F92B}"/>
                  </c:ext>
                </c:extLst>
              </c15:ser>
            </c15:filteredScatterSeries>
            <c15:filteredScatterSeries>
              <c15:ser>
                <c:idx val="49"/>
                <c:order val="49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Glikol!$BD$17</c15:sqref>
                        </c15:formulaRef>
                      </c:ext>
                    </c:extLst>
                    <c:strCache>
                      <c:ptCount val="1"/>
                      <c:pt idx="0">
                        <c:v>46 %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2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Glikol!$BD$18:$BD$186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15">
                        <c:v>1084.1098750000001</c:v>
                      </c:pt>
                      <c:pt idx="16">
                        <c:v>1083.7205374999999</c:v>
                      </c:pt>
                      <c:pt idx="17">
                        <c:v>1083.3312000000001</c:v>
                      </c:pt>
                      <c:pt idx="18">
                        <c:v>1082.9418625000001</c:v>
                      </c:pt>
                      <c:pt idx="19">
                        <c:v>1082.5525250000001</c:v>
                      </c:pt>
                      <c:pt idx="20">
                        <c:v>1082.1631874999998</c:v>
                      </c:pt>
                      <c:pt idx="21">
                        <c:v>1081.77385</c:v>
                      </c:pt>
                      <c:pt idx="22">
                        <c:v>1081.3845125</c:v>
                      </c:pt>
                      <c:pt idx="23">
                        <c:v>1080.995175</c:v>
                      </c:pt>
                      <c:pt idx="24">
                        <c:v>1080.6058375</c:v>
                      </c:pt>
                      <c:pt idx="25">
                        <c:v>1080.2165</c:v>
                      </c:pt>
                      <c:pt idx="26">
                        <c:v>1079.7931874999999</c:v>
                      </c:pt>
                      <c:pt idx="27">
                        <c:v>1079.3698750000001</c:v>
                      </c:pt>
                      <c:pt idx="28">
                        <c:v>1078.9465625</c:v>
                      </c:pt>
                      <c:pt idx="29">
                        <c:v>1078.52325</c:v>
                      </c:pt>
                      <c:pt idx="30">
                        <c:v>1078.0999374999999</c:v>
                      </c:pt>
                      <c:pt idx="31">
                        <c:v>1077.6766249999998</c:v>
                      </c:pt>
                      <c:pt idx="32">
                        <c:v>1077.2533125</c:v>
                      </c:pt>
                      <c:pt idx="33">
                        <c:v>1076.83</c:v>
                      </c:pt>
                      <c:pt idx="34">
                        <c:v>1076.4066875000001</c:v>
                      </c:pt>
                      <c:pt idx="35">
                        <c:v>1075.983375</c:v>
                      </c:pt>
                      <c:pt idx="36">
                        <c:v>1075.5260125</c:v>
                      </c:pt>
                      <c:pt idx="37">
                        <c:v>1075.0686499999999</c:v>
                      </c:pt>
                      <c:pt idx="38">
                        <c:v>1074.6112874999999</c:v>
                      </c:pt>
                      <c:pt idx="39">
                        <c:v>1074.1539250000001</c:v>
                      </c:pt>
                      <c:pt idx="40">
                        <c:v>1073.6965625</c:v>
                      </c:pt>
                      <c:pt idx="41">
                        <c:v>1073.2392</c:v>
                      </c:pt>
                      <c:pt idx="42">
                        <c:v>1072.7818374999999</c:v>
                      </c:pt>
                      <c:pt idx="43">
                        <c:v>1072.3244749999999</c:v>
                      </c:pt>
                      <c:pt idx="44">
                        <c:v>1071.8671125000001</c:v>
                      </c:pt>
                      <c:pt idx="45">
                        <c:v>1071.40975</c:v>
                      </c:pt>
                      <c:pt idx="46">
                        <c:v>1070.9186875</c:v>
                      </c:pt>
                      <c:pt idx="47">
                        <c:v>1070.427625</c:v>
                      </c:pt>
                      <c:pt idx="48">
                        <c:v>1069.9365625</c:v>
                      </c:pt>
                      <c:pt idx="49">
                        <c:v>1069.4455</c:v>
                      </c:pt>
                      <c:pt idx="50">
                        <c:v>1068.9544375</c:v>
                      </c:pt>
                      <c:pt idx="51">
                        <c:v>1068.4633749999998</c:v>
                      </c:pt>
                      <c:pt idx="52">
                        <c:v>1067.9723125</c:v>
                      </c:pt>
                      <c:pt idx="53">
                        <c:v>1067.48125</c:v>
                      </c:pt>
                      <c:pt idx="54">
                        <c:v>1066.9901875</c:v>
                      </c:pt>
                      <c:pt idx="55">
                        <c:v>1066.499125</c:v>
                      </c:pt>
                      <c:pt idx="56">
                        <c:v>1065.974375</c:v>
                      </c:pt>
                      <c:pt idx="57">
                        <c:v>1065.449625</c:v>
                      </c:pt>
                      <c:pt idx="58">
                        <c:v>1064.9248749999999</c:v>
                      </c:pt>
                      <c:pt idx="59">
                        <c:v>1064.4001250000001</c:v>
                      </c:pt>
                      <c:pt idx="60">
                        <c:v>1063.8753750000001</c:v>
                      </c:pt>
                      <c:pt idx="61">
                        <c:v>1063.350625</c:v>
                      </c:pt>
                      <c:pt idx="62">
                        <c:v>1062.825875</c:v>
                      </c:pt>
                      <c:pt idx="63">
                        <c:v>1062.301125</c:v>
                      </c:pt>
                      <c:pt idx="64">
                        <c:v>1061.7763750000001</c:v>
                      </c:pt>
                      <c:pt idx="65">
                        <c:v>1061.2516250000001</c:v>
                      </c:pt>
                      <c:pt idx="66">
                        <c:v>1060.6934624999999</c:v>
                      </c:pt>
                      <c:pt idx="67">
                        <c:v>1060.1352999999999</c:v>
                      </c:pt>
                      <c:pt idx="68">
                        <c:v>1059.5771375000002</c:v>
                      </c:pt>
                      <c:pt idx="69">
                        <c:v>1059.018975</c:v>
                      </c:pt>
                      <c:pt idx="70">
                        <c:v>1058.4608125</c:v>
                      </c:pt>
                      <c:pt idx="71">
                        <c:v>1057.90265</c:v>
                      </c:pt>
                      <c:pt idx="72">
                        <c:v>1057.3444875</c:v>
                      </c:pt>
                      <c:pt idx="73">
                        <c:v>1056.786325</c:v>
                      </c:pt>
                      <c:pt idx="74">
                        <c:v>1056.2281625000001</c:v>
                      </c:pt>
                      <c:pt idx="75">
                        <c:v>1055.67</c:v>
                      </c:pt>
                      <c:pt idx="76">
                        <c:v>1055.0787250000001</c:v>
                      </c:pt>
                      <c:pt idx="77">
                        <c:v>1054.4874500000001</c:v>
                      </c:pt>
                      <c:pt idx="78">
                        <c:v>1053.8961750000001</c:v>
                      </c:pt>
                      <c:pt idx="79">
                        <c:v>1053.3049000000001</c:v>
                      </c:pt>
                      <c:pt idx="80">
                        <c:v>1052.7136249999999</c:v>
                      </c:pt>
                      <c:pt idx="81">
                        <c:v>1052.1223500000001</c:v>
                      </c:pt>
                      <c:pt idx="82">
                        <c:v>1051.5310750000001</c:v>
                      </c:pt>
                      <c:pt idx="83">
                        <c:v>1050.9398000000001</c:v>
                      </c:pt>
                      <c:pt idx="84">
                        <c:v>1050.3485250000001</c:v>
                      </c:pt>
                      <c:pt idx="85">
                        <c:v>1049.7572500000001</c:v>
                      </c:pt>
                      <c:pt idx="86">
                        <c:v>1049.1331375000002</c:v>
                      </c:pt>
                      <c:pt idx="87">
                        <c:v>1048.5090249999998</c:v>
                      </c:pt>
                      <c:pt idx="88">
                        <c:v>1047.8849124999999</c:v>
                      </c:pt>
                      <c:pt idx="89">
                        <c:v>1047.2608</c:v>
                      </c:pt>
                      <c:pt idx="90">
                        <c:v>1046.6366875000001</c:v>
                      </c:pt>
                      <c:pt idx="91">
                        <c:v>1046.012575</c:v>
                      </c:pt>
                      <c:pt idx="92">
                        <c:v>1045.3884625000001</c:v>
                      </c:pt>
                      <c:pt idx="93">
                        <c:v>1044.7643500000001</c:v>
                      </c:pt>
                      <c:pt idx="94">
                        <c:v>1044.1402374999998</c:v>
                      </c:pt>
                      <c:pt idx="95">
                        <c:v>1043.5161249999999</c:v>
                      </c:pt>
                      <c:pt idx="96">
                        <c:v>1042.8596625</c:v>
                      </c:pt>
                      <c:pt idx="97">
                        <c:v>1042.2031999999999</c:v>
                      </c:pt>
                      <c:pt idx="98">
                        <c:v>1041.5467374999998</c:v>
                      </c:pt>
                      <c:pt idx="99">
                        <c:v>1040.890275</c:v>
                      </c:pt>
                      <c:pt idx="100">
                        <c:v>1040.2338124999999</c:v>
                      </c:pt>
                      <c:pt idx="101">
                        <c:v>1039.57735</c:v>
                      </c:pt>
                      <c:pt idx="102">
                        <c:v>1038.9208875000002</c:v>
                      </c:pt>
                      <c:pt idx="103">
                        <c:v>1038.2644249999998</c:v>
                      </c:pt>
                      <c:pt idx="104">
                        <c:v>1037.6079625</c:v>
                      </c:pt>
                      <c:pt idx="105">
                        <c:v>1036.9515000000001</c:v>
                      </c:pt>
                      <c:pt idx="106">
                        <c:v>1036.2629875</c:v>
                      </c:pt>
                      <c:pt idx="107">
                        <c:v>1035.5744749999999</c:v>
                      </c:pt>
                      <c:pt idx="108">
                        <c:v>1034.8859625</c:v>
                      </c:pt>
                      <c:pt idx="109">
                        <c:v>1034.1974499999999</c:v>
                      </c:pt>
                      <c:pt idx="110">
                        <c:v>1033.5089375000002</c:v>
                      </c:pt>
                      <c:pt idx="111">
                        <c:v>1032.8204250000001</c:v>
                      </c:pt>
                      <c:pt idx="112">
                        <c:v>1032.1319125</c:v>
                      </c:pt>
                      <c:pt idx="113">
                        <c:v>1031.4434000000001</c:v>
                      </c:pt>
                      <c:pt idx="114">
                        <c:v>1030.7548875</c:v>
                      </c:pt>
                      <c:pt idx="115">
                        <c:v>1030.0663749999999</c:v>
                      </c:pt>
                      <c:pt idx="116">
                        <c:v>1029.3461875</c:v>
                      </c:pt>
                      <c:pt idx="117">
                        <c:v>1028.626</c:v>
                      </c:pt>
                      <c:pt idx="118">
                        <c:v>1027.9058125000001</c:v>
                      </c:pt>
                      <c:pt idx="119">
                        <c:v>1027.1856250000001</c:v>
                      </c:pt>
                      <c:pt idx="120">
                        <c:v>1026.4654375</c:v>
                      </c:pt>
                      <c:pt idx="121">
                        <c:v>1025.7452499999999</c:v>
                      </c:pt>
                      <c:pt idx="122">
                        <c:v>1025.0250624999999</c:v>
                      </c:pt>
                      <c:pt idx="123">
                        <c:v>1024.304875</c:v>
                      </c:pt>
                      <c:pt idx="124">
                        <c:v>1023.5846875</c:v>
                      </c:pt>
                      <c:pt idx="125">
                        <c:v>1022.8645</c:v>
                      </c:pt>
                      <c:pt idx="126">
                        <c:v>1022.1132375000001</c:v>
                      </c:pt>
                      <c:pt idx="127">
                        <c:v>1021.3619749999999</c:v>
                      </c:pt>
                      <c:pt idx="128">
                        <c:v>1020.6107125</c:v>
                      </c:pt>
                      <c:pt idx="129">
                        <c:v>1019.85945</c:v>
                      </c:pt>
                      <c:pt idx="130">
                        <c:v>1019.1081875000001</c:v>
                      </c:pt>
                      <c:pt idx="131">
                        <c:v>1018.356925</c:v>
                      </c:pt>
                      <c:pt idx="132">
                        <c:v>1017.6056625</c:v>
                      </c:pt>
                      <c:pt idx="133">
                        <c:v>1016.8544000000001</c:v>
                      </c:pt>
                      <c:pt idx="134">
                        <c:v>1016.1031375</c:v>
                      </c:pt>
                      <c:pt idx="135">
                        <c:v>1015.3518750000001</c:v>
                      </c:pt>
                      <c:pt idx="136">
                        <c:v>1014.5701</c:v>
                      </c:pt>
                      <c:pt idx="137">
                        <c:v>1013.788325</c:v>
                      </c:pt>
                      <c:pt idx="138">
                        <c:v>1013.0065500000001</c:v>
                      </c:pt>
                      <c:pt idx="139">
                        <c:v>1012.224775</c:v>
                      </c:pt>
                      <c:pt idx="140">
                        <c:v>1011.4430000000001</c:v>
                      </c:pt>
                      <c:pt idx="141">
                        <c:v>1010.6612249999999</c:v>
                      </c:pt>
                      <c:pt idx="142">
                        <c:v>1009.87945</c:v>
                      </c:pt>
                      <c:pt idx="143">
                        <c:v>1009.097675</c:v>
                      </c:pt>
                      <c:pt idx="144">
                        <c:v>1008.3159000000001</c:v>
                      </c:pt>
                      <c:pt idx="145">
                        <c:v>1007.534125</c:v>
                      </c:pt>
                      <c:pt idx="146">
                        <c:v>1006.72224125</c:v>
                      </c:pt>
                      <c:pt idx="147">
                        <c:v>1005.9103574999999</c:v>
                      </c:pt>
                      <c:pt idx="148">
                        <c:v>1005.09847375</c:v>
                      </c:pt>
                      <c:pt idx="149">
                        <c:v>1004.28659</c:v>
                      </c:pt>
                      <c:pt idx="150">
                        <c:v>1003.4747062499999</c:v>
                      </c:pt>
                      <c:pt idx="151">
                        <c:v>1002.6628224999999</c:v>
                      </c:pt>
                      <c:pt idx="152">
                        <c:v>1001.85093875</c:v>
                      </c:pt>
                      <c:pt idx="153">
                        <c:v>1001.0390550000001</c:v>
                      </c:pt>
                      <c:pt idx="154">
                        <c:v>1000.22717125</c:v>
                      </c:pt>
                      <c:pt idx="155">
                        <c:v>999.41528749999998</c:v>
                      </c:pt>
                      <c:pt idx="156">
                        <c:v>998.57402374999992</c:v>
                      </c:pt>
                      <c:pt idx="157">
                        <c:v>997.73275999999998</c:v>
                      </c:pt>
                      <c:pt idx="158">
                        <c:v>996.89149625000005</c:v>
                      </c:pt>
                      <c:pt idx="159">
                        <c:v>996.05023249999999</c:v>
                      </c:pt>
                      <c:pt idx="160">
                        <c:v>995.20896875000005</c:v>
                      </c:pt>
                      <c:pt idx="161">
                        <c:v>994.367705</c:v>
                      </c:pt>
                      <c:pt idx="162">
                        <c:v>993.52644124999995</c:v>
                      </c:pt>
                      <c:pt idx="163">
                        <c:v>992.6851774999999</c:v>
                      </c:pt>
                      <c:pt idx="164">
                        <c:v>991.84391374999996</c:v>
                      </c:pt>
                      <c:pt idx="165">
                        <c:v>991.00265000000002</c:v>
                      </c:pt>
                      <c:pt idx="166">
                        <c:v>982.30261250000001</c:v>
                      </c:pt>
                      <c:pt idx="167">
                        <c:v>973.32193749999999</c:v>
                      </c:pt>
                      <c:pt idx="168">
                        <c:v>964.06810000000007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1-184C-414D-84AC-804EC916F92B}"/>
                  </c:ext>
                </c:extLst>
              </c15:ser>
            </c15:filteredScatterSeries>
            <c15:filteredScatterSeries>
              <c15:ser>
                <c:idx val="50"/>
                <c:order val="50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Glikol!$BE$17</c15:sqref>
                        </c15:formulaRef>
                      </c:ext>
                    </c:extLst>
                    <c:strCache>
                      <c:ptCount val="1"/>
                      <c:pt idx="0">
                        <c:v>47 %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3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Glikol!$BE$18:$BE$186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15">
                        <c:v>1085.6356249999999</c:v>
                      </c:pt>
                      <c:pt idx="16">
                        <c:v>1085.2388125</c:v>
                      </c:pt>
                      <c:pt idx="17">
                        <c:v>1084.8420000000001</c:v>
                      </c:pt>
                      <c:pt idx="18">
                        <c:v>1084.4451875</c:v>
                      </c:pt>
                      <c:pt idx="19">
                        <c:v>1084.0483749999999</c:v>
                      </c:pt>
                      <c:pt idx="20">
                        <c:v>1083.6515625</c:v>
                      </c:pt>
                      <c:pt idx="21">
                        <c:v>1083.2547500000001</c:v>
                      </c:pt>
                      <c:pt idx="22">
                        <c:v>1082.8579374999999</c:v>
                      </c:pt>
                      <c:pt idx="23">
                        <c:v>1082.4611249999998</c:v>
                      </c:pt>
                      <c:pt idx="24">
                        <c:v>1082.0643125000001</c:v>
                      </c:pt>
                      <c:pt idx="25">
                        <c:v>1081.6675</c:v>
                      </c:pt>
                      <c:pt idx="26">
                        <c:v>1081.2373625</c:v>
                      </c:pt>
                      <c:pt idx="27">
                        <c:v>1080.807225</c:v>
                      </c:pt>
                      <c:pt idx="28">
                        <c:v>1080.3770875</c:v>
                      </c:pt>
                      <c:pt idx="29">
                        <c:v>1079.94695</c:v>
                      </c:pt>
                      <c:pt idx="30">
                        <c:v>1079.5168125</c:v>
                      </c:pt>
                      <c:pt idx="31">
                        <c:v>1079.086675</c:v>
                      </c:pt>
                      <c:pt idx="32">
                        <c:v>1078.6565375</c:v>
                      </c:pt>
                      <c:pt idx="33">
                        <c:v>1078.2264</c:v>
                      </c:pt>
                      <c:pt idx="34">
                        <c:v>1077.7962625</c:v>
                      </c:pt>
                      <c:pt idx="35">
                        <c:v>1077.366125</c:v>
                      </c:pt>
                      <c:pt idx="36">
                        <c:v>1076.9026375000001</c:v>
                      </c:pt>
                      <c:pt idx="37">
                        <c:v>1076.4391499999999</c:v>
                      </c:pt>
                      <c:pt idx="38">
                        <c:v>1075.9756625</c:v>
                      </c:pt>
                      <c:pt idx="39">
                        <c:v>1075.5121750000001</c:v>
                      </c:pt>
                      <c:pt idx="40">
                        <c:v>1075.0486875000001</c:v>
                      </c:pt>
                      <c:pt idx="41">
                        <c:v>1074.5852</c:v>
                      </c:pt>
                      <c:pt idx="42">
                        <c:v>1074.1217125000001</c:v>
                      </c:pt>
                      <c:pt idx="43">
                        <c:v>1073.6582250000001</c:v>
                      </c:pt>
                      <c:pt idx="44">
                        <c:v>1073.1947375000002</c:v>
                      </c:pt>
                      <c:pt idx="45">
                        <c:v>1072.73125</c:v>
                      </c:pt>
                      <c:pt idx="46">
                        <c:v>1072.2346625</c:v>
                      </c:pt>
                      <c:pt idx="47">
                        <c:v>1071.738075</c:v>
                      </c:pt>
                      <c:pt idx="48">
                        <c:v>1071.2414874999999</c:v>
                      </c:pt>
                      <c:pt idx="49">
                        <c:v>1070.7449000000001</c:v>
                      </c:pt>
                      <c:pt idx="50">
                        <c:v>1070.2483124999999</c:v>
                      </c:pt>
                      <c:pt idx="51">
                        <c:v>1069.7517250000001</c:v>
                      </c:pt>
                      <c:pt idx="52">
                        <c:v>1069.2551374999998</c:v>
                      </c:pt>
                      <c:pt idx="53">
                        <c:v>1068.75855</c:v>
                      </c:pt>
                      <c:pt idx="54">
                        <c:v>1068.2619625</c:v>
                      </c:pt>
                      <c:pt idx="55">
                        <c:v>1067.7653749999999</c:v>
                      </c:pt>
                      <c:pt idx="56">
                        <c:v>1067.235725</c:v>
                      </c:pt>
                      <c:pt idx="57">
                        <c:v>1066.7060750000001</c:v>
                      </c:pt>
                      <c:pt idx="58">
                        <c:v>1066.1764249999999</c:v>
                      </c:pt>
                      <c:pt idx="59">
                        <c:v>1065.6467750000002</c:v>
                      </c:pt>
                      <c:pt idx="60">
                        <c:v>1065.117125</c:v>
                      </c:pt>
                      <c:pt idx="61">
                        <c:v>1064.5874749999998</c:v>
                      </c:pt>
                      <c:pt idx="62">
                        <c:v>1064.0578250000001</c:v>
                      </c:pt>
                      <c:pt idx="63">
                        <c:v>1063.5281749999999</c:v>
                      </c:pt>
                      <c:pt idx="64">
                        <c:v>1062.998525</c:v>
                      </c:pt>
                      <c:pt idx="65">
                        <c:v>1062.468875</c:v>
                      </c:pt>
                      <c:pt idx="66">
                        <c:v>1061.9063874999999</c:v>
                      </c:pt>
                      <c:pt idx="67">
                        <c:v>1061.3438999999998</c:v>
                      </c:pt>
                      <c:pt idx="68">
                        <c:v>1060.7814125</c:v>
                      </c:pt>
                      <c:pt idx="69">
                        <c:v>1060.2189250000001</c:v>
                      </c:pt>
                      <c:pt idx="70">
                        <c:v>1059.6564375</c:v>
                      </c:pt>
                      <c:pt idx="71">
                        <c:v>1059.0939499999999</c:v>
                      </c:pt>
                      <c:pt idx="72">
                        <c:v>1058.5314625000001</c:v>
                      </c:pt>
                      <c:pt idx="73">
                        <c:v>1057.9689750000002</c:v>
                      </c:pt>
                      <c:pt idx="74">
                        <c:v>1057.4064875000001</c:v>
                      </c:pt>
                      <c:pt idx="75">
                        <c:v>1056.8440000000001</c:v>
                      </c:pt>
                      <c:pt idx="76">
                        <c:v>1056.248975</c:v>
                      </c:pt>
                      <c:pt idx="77">
                        <c:v>1055.6539500000001</c:v>
                      </c:pt>
                      <c:pt idx="78">
                        <c:v>1055.058925</c:v>
                      </c:pt>
                      <c:pt idx="79">
                        <c:v>1054.4639</c:v>
                      </c:pt>
                      <c:pt idx="80">
                        <c:v>1053.8688750000001</c:v>
                      </c:pt>
                      <c:pt idx="81">
                        <c:v>1053.27385</c:v>
                      </c:pt>
                      <c:pt idx="82">
                        <c:v>1052.678825</c:v>
                      </c:pt>
                      <c:pt idx="83">
                        <c:v>1052.0837999999999</c:v>
                      </c:pt>
                      <c:pt idx="84">
                        <c:v>1051.488775</c:v>
                      </c:pt>
                      <c:pt idx="85">
                        <c:v>1050.89375</c:v>
                      </c:pt>
                      <c:pt idx="86">
                        <c:v>1050.2664125000001</c:v>
                      </c:pt>
                      <c:pt idx="87">
                        <c:v>1049.639075</c:v>
                      </c:pt>
                      <c:pt idx="88">
                        <c:v>1049.0117375</c:v>
                      </c:pt>
                      <c:pt idx="89">
                        <c:v>1048.3843999999999</c:v>
                      </c:pt>
                      <c:pt idx="90">
                        <c:v>1047.7570625000001</c:v>
                      </c:pt>
                      <c:pt idx="91">
                        <c:v>1047.129725</c:v>
                      </c:pt>
                      <c:pt idx="92">
                        <c:v>1046.5023874999999</c:v>
                      </c:pt>
                      <c:pt idx="93">
                        <c:v>1045.8750500000001</c:v>
                      </c:pt>
                      <c:pt idx="94">
                        <c:v>1045.2477125</c:v>
                      </c:pt>
                      <c:pt idx="95">
                        <c:v>1044.620375</c:v>
                      </c:pt>
                      <c:pt idx="96">
                        <c:v>1043.9611875000001</c:v>
                      </c:pt>
                      <c:pt idx="97">
                        <c:v>1043.3020000000001</c:v>
                      </c:pt>
                      <c:pt idx="98">
                        <c:v>1042.6428125</c:v>
                      </c:pt>
                      <c:pt idx="99">
                        <c:v>1041.9836250000001</c:v>
                      </c:pt>
                      <c:pt idx="100">
                        <c:v>1041.3244374999999</c:v>
                      </c:pt>
                      <c:pt idx="101">
                        <c:v>1040.66525</c:v>
                      </c:pt>
                      <c:pt idx="102">
                        <c:v>1040.0060625000001</c:v>
                      </c:pt>
                      <c:pt idx="103">
                        <c:v>1039.346875</c:v>
                      </c:pt>
                      <c:pt idx="104">
                        <c:v>1038.6876875</c:v>
                      </c:pt>
                      <c:pt idx="105">
                        <c:v>1038.0284999999999</c:v>
                      </c:pt>
                      <c:pt idx="106">
                        <c:v>1037.3377625000001</c:v>
                      </c:pt>
                      <c:pt idx="107">
                        <c:v>1036.647025</c:v>
                      </c:pt>
                      <c:pt idx="108">
                        <c:v>1035.9562874999999</c:v>
                      </c:pt>
                      <c:pt idx="109">
                        <c:v>1035.2655499999998</c:v>
                      </c:pt>
                      <c:pt idx="110">
                        <c:v>1034.5748125</c:v>
                      </c:pt>
                      <c:pt idx="111">
                        <c:v>1033.8840750000002</c:v>
                      </c:pt>
                      <c:pt idx="112">
                        <c:v>1033.1933375000001</c:v>
                      </c:pt>
                      <c:pt idx="113">
                        <c:v>1032.5026</c:v>
                      </c:pt>
                      <c:pt idx="114">
                        <c:v>1031.8118625</c:v>
                      </c:pt>
                      <c:pt idx="115">
                        <c:v>1031.1211250000001</c:v>
                      </c:pt>
                      <c:pt idx="116">
                        <c:v>1030.3991625000001</c:v>
                      </c:pt>
                      <c:pt idx="117">
                        <c:v>1029.6772000000001</c:v>
                      </c:pt>
                      <c:pt idx="118">
                        <c:v>1028.9552375000001</c:v>
                      </c:pt>
                      <c:pt idx="119">
                        <c:v>1028.233275</c:v>
                      </c:pt>
                      <c:pt idx="120">
                        <c:v>1027.5113125</c:v>
                      </c:pt>
                      <c:pt idx="121">
                        <c:v>1026.78935</c:v>
                      </c:pt>
                      <c:pt idx="122">
                        <c:v>1026.0673875</c:v>
                      </c:pt>
                      <c:pt idx="123">
                        <c:v>1025.345425</c:v>
                      </c:pt>
                      <c:pt idx="124">
                        <c:v>1024.6234625</c:v>
                      </c:pt>
                      <c:pt idx="125">
                        <c:v>1023.9014999999999</c:v>
                      </c:pt>
                      <c:pt idx="126">
                        <c:v>1023.1489125000001</c:v>
                      </c:pt>
                      <c:pt idx="127">
                        <c:v>1022.3963249999999</c:v>
                      </c:pt>
                      <c:pt idx="128">
                        <c:v>1021.6437374999999</c:v>
                      </c:pt>
                      <c:pt idx="129">
                        <c:v>1020.89115</c:v>
                      </c:pt>
                      <c:pt idx="130">
                        <c:v>1020.1385625</c:v>
                      </c:pt>
                      <c:pt idx="131">
                        <c:v>1019.3859749999999</c:v>
                      </c:pt>
                      <c:pt idx="132">
                        <c:v>1018.6333875</c:v>
                      </c:pt>
                      <c:pt idx="133">
                        <c:v>1017.8808</c:v>
                      </c:pt>
                      <c:pt idx="134">
                        <c:v>1017.1282125</c:v>
                      </c:pt>
                      <c:pt idx="135">
                        <c:v>1016.375625</c:v>
                      </c:pt>
                      <c:pt idx="136">
                        <c:v>1015.5929</c:v>
                      </c:pt>
                      <c:pt idx="137">
                        <c:v>1014.8101750000001</c:v>
                      </c:pt>
                      <c:pt idx="138">
                        <c:v>1014.02745</c:v>
                      </c:pt>
                      <c:pt idx="139">
                        <c:v>1013.244725</c:v>
                      </c:pt>
                      <c:pt idx="140">
                        <c:v>1012.462</c:v>
                      </c:pt>
                      <c:pt idx="141">
                        <c:v>1011.679275</c:v>
                      </c:pt>
                      <c:pt idx="142">
                        <c:v>1010.89655</c:v>
                      </c:pt>
                      <c:pt idx="143">
                        <c:v>1010.113825</c:v>
                      </c:pt>
                      <c:pt idx="144">
                        <c:v>1009.3311</c:v>
                      </c:pt>
                      <c:pt idx="145">
                        <c:v>1008.548375</c:v>
                      </c:pt>
                      <c:pt idx="146">
                        <c:v>1007.73594375</c:v>
                      </c:pt>
                      <c:pt idx="147">
                        <c:v>1006.9235125</c:v>
                      </c:pt>
                      <c:pt idx="148">
                        <c:v>1006.11108125</c:v>
                      </c:pt>
                      <c:pt idx="149">
                        <c:v>1005.2986500000001</c:v>
                      </c:pt>
                      <c:pt idx="150">
                        <c:v>1004.4862187499999</c:v>
                      </c:pt>
                      <c:pt idx="151">
                        <c:v>1003.6737875</c:v>
                      </c:pt>
                      <c:pt idx="152">
                        <c:v>1002.86135625</c:v>
                      </c:pt>
                      <c:pt idx="153">
                        <c:v>1002.0489250000001</c:v>
                      </c:pt>
                      <c:pt idx="154">
                        <c:v>1001.23649375</c:v>
                      </c:pt>
                      <c:pt idx="155">
                        <c:v>1000.4240625</c:v>
                      </c:pt>
                      <c:pt idx="156">
                        <c:v>999.58261125000001</c:v>
                      </c:pt>
                      <c:pt idx="157">
                        <c:v>998.74116000000004</c:v>
                      </c:pt>
                      <c:pt idx="158">
                        <c:v>997.89970874999995</c:v>
                      </c:pt>
                      <c:pt idx="159">
                        <c:v>997.05825749999997</c:v>
                      </c:pt>
                      <c:pt idx="160">
                        <c:v>996.21680624999999</c:v>
                      </c:pt>
                      <c:pt idx="161">
                        <c:v>995.37535500000001</c:v>
                      </c:pt>
                      <c:pt idx="162">
                        <c:v>994.53390374999992</c:v>
                      </c:pt>
                      <c:pt idx="163">
                        <c:v>993.69245249999994</c:v>
                      </c:pt>
                      <c:pt idx="164">
                        <c:v>992.85100124999997</c:v>
                      </c:pt>
                      <c:pt idx="165">
                        <c:v>992.00954999999999</c:v>
                      </c:pt>
                      <c:pt idx="166">
                        <c:v>983.3110375</c:v>
                      </c:pt>
                      <c:pt idx="167">
                        <c:v>974.33501249999995</c:v>
                      </c:pt>
                      <c:pt idx="168">
                        <c:v>965.08870000000002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2-184C-414D-84AC-804EC916F92B}"/>
                  </c:ext>
                </c:extLst>
              </c15:ser>
            </c15:filteredScatterSeries>
            <c15:filteredScatterSeries>
              <c15:ser>
                <c:idx val="51"/>
                <c:order val="5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Glikol!$BF$17</c15:sqref>
                        </c15:formulaRef>
                      </c:ext>
                    </c:extLst>
                    <c:strCache>
                      <c:ptCount val="1"/>
                      <c:pt idx="0">
                        <c:v>48 %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4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Glikol!$BF$18:$BF$186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15">
                        <c:v>1087.1613750000001</c:v>
                      </c:pt>
                      <c:pt idx="16">
                        <c:v>1086.7570874999999</c:v>
                      </c:pt>
                      <c:pt idx="17">
                        <c:v>1086.3528000000001</c:v>
                      </c:pt>
                      <c:pt idx="18">
                        <c:v>1085.9485125000001</c:v>
                      </c:pt>
                      <c:pt idx="19">
                        <c:v>1085.5442250000001</c:v>
                      </c:pt>
                      <c:pt idx="20">
                        <c:v>1085.1399374999999</c:v>
                      </c:pt>
                      <c:pt idx="21">
                        <c:v>1084.7356500000001</c:v>
                      </c:pt>
                      <c:pt idx="22">
                        <c:v>1084.3313625000001</c:v>
                      </c:pt>
                      <c:pt idx="23">
                        <c:v>1083.9270750000001</c:v>
                      </c:pt>
                      <c:pt idx="24">
                        <c:v>1083.5227875</c:v>
                      </c:pt>
                      <c:pt idx="25">
                        <c:v>1083.1185</c:v>
                      </c:pt>
                      <c:pt idx="26">
                        <c:v>1082.6815374999999</c:v>
                      </c:pt>
                      <c:pt idx="27">
                        <c:v>1082.2445750000002</c:v>
                      </c:pt>
                      <c:pt idx="28">
                        <c:v>1081.8076125</c:v>
                      </c:pt>
                      <c:pt idx="29">
                        <c:v>1081.3706500000001</c:v>
                      </c:pt>
                      <c:pt idx="30">
                        <c:v>1080.9336875000001</c:v>
                      </c:pt>
                      <c:pt idx="31">
                        <c:v>1080.496725</c:v>
                      </c:pt>
                      <c:pt idx="32">
                        <c:v>1080.0597625</c:v>
                      </c:pt>
                      <c:pt idx="33">
                        <c:v>1079.6227999999999</c:v>
                      </c:pt>
                      <c:pt idx="34">
                        <c:v>1079.1858375000002</c:v>
                      </c:pt>
                      <c:pt idx="35">
                        <c:v>1078.748875</c:v>
                      </c:pt>
                      <c:pt idx="36">
                        <c:v>1078.2792625</c:v>
                      </c:pt>
                      <c:pt idx="37">
                        <c:v>1077.8096500000001</c:v>
                      </c:pt>
                      <c:pt idx="38">
                        <c:v>1077.3400374999999</c:v>
                      </c:pt>
                      <c:pt idx="39">
                        <c:v>1076.8704250000001</c:v>
                      </c:pt>
                      <c:pt idx="40">
                        <c:v>1076.4008125</c:v>
                      </c:pt>
                      <c:pt idx="41">
                        <c:v>1075.9312</c:v>
                      </c:pt>
                      <c:pt idx="42">
                        <c:v>1075.4615875</c:v>
                      </c:pt>
                      <c:pt idx="43">
                        <c:v>1074.9919749999999</c:v>
                      </c:pt>
                      <c:pt idx="44">
                        <c:v>1074.5223625000001</c:v>
                      </c:pt>
                      <c:pt idx="45">
                        <c:v>1074.0527500000001</c:v>
                      </c:pt>
                      <c:pt idx="46">
                        <c:v>1073.5506375000002</c:v>
                      </c:pt>
                      <c:pt idx="47">
                        <c:v>1073.0485250000002</c:v>
                      </c:pt>
                      <c:pt idx="48">
                        <c:v>1072.5464125000001</c:v>
                      </c:pt>
                      <c:pt idx="49">
                        <c:v>1072.0443</c:v>
                      </c:pt>
                      <c:pt idx="50">
                        <c:v>1071.5421875000002</c:v>
                      </c:pt>
                      <c:pt idx="51">
                        <c:v>1071.0400749999999</c:v>
                      </c:pt>
                      <c:pt idx="52">
                        <c:v>1070.5379625</c:v>
                      </c:pt>
                      <c:pt idx="53">
                        <c:v>1070.03585</c:v>
                      </c:pt>
                      <c:pt idx="54">
                        <c:v>1069.5337375000001</c:v>
                      </c:pt>
                      <c:pt idx="55">
                        <c:v>1069.0316250000001</c:v>
                      </c:pt>
                      <c:pt idx="56">
                        <c:v>1068.497075</c:v>
                      </c:pt>
                      <c:pt idx="57">
                        <c:v>1067.9625249999999</c:v>
                      </c:pt>
                      <c:pt idx="58">
                        <c:v>1067.4279750000001</c:v>
                      </c:pt>
                      <c:pt idx="59">
                        <c:v>1066.893425</c:v>
                      </c:pt>
                      <c:pt idx="60">
                        <c:v>1066.3588750000001</c:v>
                      </c:pt>
                      <c:pt idx="61">
                        <c:v>1065.824325</c:v>
                      </c:pt>
                      <c:pt idx="62">
                        <c:v>1065.289775</c:v>
                      </c:pt>
                      <c:pt idx="63">
                        <c:v>1064.7552250000001</c:v>
                      </c:pt>
                      <c:pt idx="64">
                        <c:v>1064.220675</c:v>
                      </c:pt>
                      <c:pt idx="65">
                        <c:v>1063.6861249999999</c:v>
                      </c:pt>
                      <c:pt idx="66">
                        <c:v>1063.1193125</c:v>
                      </c:pt>
                      <c:pt idx="67">
                        <c:v>1062.5525</c:v>
                      </c:pt>
                      <c:pt idx="68">
                        <c:v>1061.9856875</c:v>
                      </c:pt>
                      <c:pt idx="69">
                        <c:v>1061.4188749999998</c:v>
                      </c:pt>
                      <c:pt idx="70">
                        <c:v>1060.8520625000001</c:v>
                      </c:pt>
                      <c:pt idx="71">
                        <c:v>1060.2852500000001</c:v>
                      </c:pt>
                      <c:pt idx="72">
                        <c:v>1059.7184374999999</c:v>
                      </c:pt>
                      <c:pt idx="73">
                        <c:v>1059.151625</c:v>
                      </c:pt>
                      <c:pt idx="74">
                        <c:v>1058.5848125</c:v>
                      </c:pt>
                      <c:pt idx="75">
                        <c:v>1058.018</c:v>
                      </c:pt>
                      <c:pt idx="76">
                        <c:v>1057.4192250000001</c:v>
                      </c:pt>
                      <c:pt idx="77">
                        <c:v>1056.8204499999999</c:v>
                      </c:pt>
                      <c:pt idx="78">
                        <c:v>1056.221675</c:v>
                      </c:pt>
                      <c:pt idx="79">
                        <c:v>1055.6229000000001</c:v>
                      </c:pt>
                      <c:pt idx="80">
                        <c:v>1055.0241249999999</c:v>
                      </c:pt>
                      <c:pt idx="81">
                        <c:v>1054.42535</c:v>
                      </c:pt>
                      <c:pt idx="82">
                        <c:v>1053.826575</c:v>
                      </c:pt>
                      <c:pt idx="83">
                        <c:v>1053.2278000000001</c:v>
                      </c:pt>
                      <c:pt idx="84">
                        <c:v>1052.629025</c:v>
                      </c:pt>
                      <c:pt idx="85">
                        <c:v>1052.03025</c:v>
                      </c:pt>
                      <c:pt idx="86">
                        <c:v>1051.3996875</c:v>
                      </c:pt>
                      <c:pt idx="87">
                        <c:v>1050.7691249999998</c:v>
                      </c:pt>
                      <c:pt idx="88">
                        <c:v>1050.1385625</c:v>
                      </c:pt>
                      <c:pt idx="89">
                        <c:v>1049.508</c:v>
                      </c:pt>
                      <c:pt idx="90">
                        <c:v>1048.8774375</c:v>
                      </c:pt>
                      <c:pt idx="91">
                        <c:v>1048.246875</c:v>
                      </c:pt>
                      <c:pt idx="92">
                        <c:v>1047.6163125</c:v>
                      </c:pt>
                      <c:pt idx="93">
                        <c:v>1046.9857500000001</c:v>
                      </c:pt>
                      <c:pt idx="94">
                        <c:v>1046.3551874999998</c:v>
                      </c:pt>
                      <c:pt idx="95">
                        <c:v>1045.7246250000001</c:v>
                      </c:pt>
                      <c:pt idx="96">
                        <c:v>1045.0627125000001</c:v>
                      </c:pt>
                      <c:pt idx="97">
                        <c:v>1044.4007999999999</c:v>
                      </c:pt>
                      <c:pt idx="98">
                        <c:v>1043.7388874999999</c:v>
                      </c:pt>
                      <c:pt idx="99">
                        <c:v>1043.0769749999999</c:v>
                      </c:pt>
                      <c:pt idx="100">
                        <c:v>1042.4150625</c:v>
                      </c:pt>
                      <c:pt idx="101">
                        <c:v>1041.75315</c:v>
                      </c:pt>
                      <c:pt idx="102">
                        <c:v>1041.0912375</c:v>
                      </c:pt>
                      <c:pt idx="103">
                        <c:v>1040.4293250000001</c:v>
                      </c:pt>
                      <c:pt idx="104">
                        <c:v>1039.7674124999999</c:v>
                      </c:pt>
                      <c:pt idx="105">
                        <c:v>1039.1055000000001</c:v>
                      </c:pt>
                      <c:pt idx="106">
                        <c:v>1038.4125374999999</c:v>
                      </c:pt>
                      <c:pt idx="107">
                        <c:v>1037.7195750000001</c:v>
                      </c:pt>
                      <c:pt idx="108">
                        <c:v>1037.0266125000001</c:v>
                      </c:pt>
                      <c:pt idx="109">
                        <c:v>1036.33365</c:v>
                      </c:pt>
                      <c:pt idx="110">
                        <c:v>1035.6406875000002</c:v>
                      </c:pt>
                      <c:pt idx="111">
                        <c:v>1034.947725</c:v>
                      </c:pt>
                      <c:pt idx="112">
                        <c:v>1034.2547625</c:v>
                      </c:pt>
                      <c:pt idx="113">
                        <c:v>1033.5617999999999</c:v>
                      </c:pt>
                      <c:pt idx="114">
                        <c:v>1032.8688375000002</c:v>
                      </c:pt>
                      <c:pt idx="115">
                        <c:v>1032.1758749999999</c:v>
                      </c:pt>
                      <c:pt idx="116">
                        <c:v>1031.4521374999999</c:v>
                      </c:pt>
                      <c:pt idx="117">
                        <c:v>1030.7284</c:v>
                      </c:pt>
                      <c:pt idx="118">
                        <c:v>1030.0046625</c:v>
                      </c:pt>
                      <c:pt idx="119">
                        <c:v>1029.280925</c:v>
                      </c:pt>
                      <c:pt idx="120">
                        <c:v>1028.5571875000001</c:v>
                      </c:pt>
                      <c:pt idx="121">
                        <c:v>1027.8334499999999</c:v>
                      </c:pt>
                      <c:pt idx="122">
                        <c:v>1027.1097124999999</c:v>
                      </c:pt>
                      <c:pt idx="123">
                        <c:v>1026.3859749999999</c:v>
                      </c:pt>
                      <c:pt idx="124">
                        <c:v>1025.6622374999999</c:v>
                      </c:pt>
                      <c:pt idx="125">
                        <c:v>1024.9385</c:v>
                      </c:pt>
                      <c:pt idx="126">
                        <c:v>1024.1845875000001</c:v>
                      </c:pt>
                      <c:pt idx="127">
                        <c:v>1023.430675</c:v>
                      </c:pt>
                      <c:pt idx="128">
                        <c:v>1022.6767624999999</c:v>
                      </c:pt>
                      <c:pt idx="129">
                        <c:v>1021.9228499999999</c:v>
                      </c:pt>
                      <c:pt idx="130">
                        <c:v>1021.1689375</c:v>
                      </c:pt>
                      <c:pt idx="131">
                        <c:v>1020.415025</c:v>
                      </c:pt>
                      <c:pt idx="132">
                        <c:v>1019.6611124999999</c:v>
                      </c:pt>
                      <c:pt idx="133">
                        <c:v>1018.9072</c:v>
                      </c:pt>
                      <c:pt idx="134">
                        <c:v>1018.1532874999999</c:v>
                      </c:pt>
                      <c:pt idx="135">
                        <c:v>1017.399375</c:v>
                      </c:pt>
                      <c:pt idx="136">
                        <c:v>1016.6156999999999</c:v>
                      </c:pt>
                      <c:pt idx="137">
                        <c:v>1015.8320249999999</c:v>
                      </c:pt>
                      <c:pt idx="138">
                        <c:v>1015.04835</c:v>
                      </c:pt>
                      <c:pt idx="139">
                        <c:v>1014.264675</c:v>
                      </c:pt>
                      <c:pt idx="140">
                        <c:v>1013.481</c:v>
                      </c:pt>
                      <c:pt idx="141">
                        <c:v>1012.697325</c:v>
                      </c:pt>
                      <c:pt idx="142">
                        <c:v>1011.91365</c:v>
                      </c:pt>
                      <c:pt idx="143">
                        <c:v>1011.1299749999999</c:v>
                      </c:pt>
                      <c:pt idx="144">
                        <c:v>1010.3462999999999</c:v>
                      </c:pt>
                      <c:pt idx="145">
                        <c:v>1009.562625</c:v>
                      </c:pt>
                      <c:pt idx="146">
                        <c:v>1008.74964625</c:v>
                      </c:pt>
                      <c:pt idx="147">
                        <c:v>1007.9366674999999</c:v>
                      </c:pt>
                      <c:pt idx="148">
                        <c:v>1007.12368875</c:v>
                      </c:pt>
                      <c:pt idx="149">
                        <c:v>1006.31071</c:v>
                      </c:pt>
                      <c:pt idx="150">
                        <c:v>1005.49773125</c:v>
                      </c:pt>
                      <c:pt idx="151">
                        <c:v>1004.6847524999999</c:v>
                      </c:pt>
                      <c:pt idx="152">
                        <c:v>1003.87177375</c:v>
                      </c:pt>
                      <c:pt idx="153">
                        <c:v>1003.058795</c:v>
                      </c:pt>
                      <c:pt idx="154">
                        <c:v>1002.24581625</c:v>
                      </c:pt>
                      <c:pt idx="155">
                        <c:v>1001.4328375</c:v>
                      </c:pt>
                      <c:pt idx="156">
                        <c:v>1000.59119875</c:v>
                      </c:pt>
                      <c:pt idx="157">
                        <c:v>999.74955999999997</c:v>
                      </c:pt>
                      <c:pt idx="158">
                        <c:v>998.90792125000007</c:v>
                      </c:pt>
                      <c:pt idx="159">
                        <c:v>998.06628249999994</c:v>
                      </c:pt>
                      <c:pt idx="160">
                        <c:v>997.22464375000004</c:v>
                      </c:pt>
                      <c:pt idx="161">
                        <c:v>996.38300500000003</c:v>
                      </c:pt>
                      <c:pt idx="162">
                        <c:v>995.54136625000001</c:v>
                      </c:pt>
                      <c:pt idx="163">
                        <c:v>994.69972749999999</c:v>
                      </c:pt>
                      <c:pt idx="164">
                        <c:v>993.85808874999998</c:v>
                      </c:pt>
                      <c:pt idx="165">
                        <c:v>993.01644999999996</c:v>
                      </c:pt>
                      <c:pt idx="166">
                        <c:v>984.31946249999999</c:v>
                      </c:pt>
                      <c:pt idx="167">
                        <c:v>975.34808750000002</c:v>
                      </c:pt>
                      <c:pt idx="168">
                        <c:v>966.10930000000008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3-184C-414D-84AC-804EC916F92B}"/>
                  </c:ext>
                </c:extLst>
              </c15:ser>
            </c15:filteredScatterSeries>
            <c15:filteredScatterSeries>
              <c15:ser>
                <c:idx val="53"/>
                <c:order val="5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Glikol!$BH$17</c15:sqref>
                        </c15:formulaRef>
                      </c:ext>
                    </c:extLst>
                    <c:strCache>
                      <c:ptCount val="1"/>
                      <c:pt idx="0">
                        <c:v>49,5 %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6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Glikol!$BH$18:$BH$186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10">
                        <c:v>1091.4090000000001</c:v>
                      </c:pt>
                      <c:pt idx="11">
                        <c:v>1091.0172</c:v>
                      </c:pt>
                      <c:pt idx="12">
                        <c:v>1090.6254000000001</c:v>
                      </c:pt>
                      <c:pt idx="13">
                        <c:v>1090.2336</c:v>
                      </c:pt>
                      <c:pt idx="14">
                        <c:v>1089.8418000000001</c:v>
                      </c:pt>
                      <c:pt idx="15">
                        <c:v>1089.45</c:v>
                      </c:pt>
                      <c:pt idx="16">
                        <c:v>1089.0345</c:v>
                      </c:pt>
                      <c:pt idx="17">
                        <c:v>1088.6190000000001</c:v>
                      </c:pt>
                      <c:pt idx="18">
                        <c:v>1088.2035000000001</c:v>
                      </c:pt>
                      <c:pt idx="19">
                        <c:v>1087.788</c:v>
                      </c:pt>
                      <c:pt idx="20">
                        <c:v>1087.3724999999999</c:v>
                      </c:pt>
                      <c:pt idx="21">
                        <c:v>1086.9570000000001</c:v>
                      </c:pt>
                      <c:pt idx="22">
                        <c:v>1086.5415</c:v>
                      </c:pt>
                      <c:pt idx="23">
                        <c:v>1086.126</c:v>
                      </c:pt>
                      <c:pt idx="24">
                        <c:v>1085.7105000000001</c:v>
                      </c:pt>
                      <c:pt idx="25">
                        <c:v>1085.2950000000001</c:v>
                      </c:pt>
                      <c:pt idx="26">
                        <c:v>1084.8478</c:v>
                      </c:pt>
                      <c:pt idx="27">
                        <c:v>1084.4006000000002</c:v>
                      </c:pt>
                      <c:pt idx="28">
                        <c:v>1083.9534000000001</c:v>
                      </c:pt>
                      <c:pt idx="29">
                        <c:v>1083.5062</c:v>
                      </c:pt>
                      <c:pt idx="30">
                        <c:v>1083.0590000000002</c:v>
                      </c:pt>
                      <c:pt idx="31">
                        <c:v>1082.6118000000001</c:v>
                      </c:pt>
                      <c:pt idx="32">
                        <c:v>1082.1646000000001</c:v>
                      </c:pt>
                      <c:pt idx="33">
                        <c:v>1081.7174</c:v>
                      </c:pt>
                      <c:pt idx="34">
                        <c:v>1081.2702000000002</c:v>
                      </c:pt>
                      <c:pt idx="35">
                        <c:v>1080.8230000000001</c:v>
                      </c:pt>
                      <c:pt idx="36">
                        <c:v>1080.3442</c:v>
                      </c:pt>
                      <c:pt idx="37">
                        <c:v>1079.8654000000001</c:v>
                      </c:pt>
                      <c:pt idx="38">
                        <c:v>1079.3866</c:v>
                      </c:pt>
                      <c:pt idx="39">
                        <c:v>1078.9078000000002</c:v>
                      </c:pt>
                      <c:pt idx="40">
                        <c:v>1078.4290000000001</c:v>
                      </c:pt>
                      <c:pt idx="41">
                        <c:v>1077.9502</c:v>
                      </c:pt>
                      <c:pt idx="42">
                        <c:v>1077.4714000000001</c:v>
                      </c:pt>
                      <c:pt idx="43">
                        <c:v>1076.9926</c:v>
                      </c:pt>
                      <c:pt idx="44">
                        <c:v>1076.5138000000002</c:v>
                      </c:pt>
                      <c:pt idx="45">
                        <c:v>1076.0350000000001</c:v>
                      </c:pt>
                      <c:pt idx="46">
                        <c:v>1075.5246000000002</c:v>
                      </c:pt>
                      <c:pt idx="47">
                        <c:v>1075.0142000000001</c:v>
                      </c:pt>
                      <c:pt idx="48">
                        <c:v>1074.5038</c:v>
                      </c:pt>
                      <c:pt idx="49">
                        <c:v>1073.9934000000001</c:v>
                      </c:pt>
                      <c:pt idx="50">
                        <c:v>1073.4830000000002</c:v>
                      </c:pt>
                      <c:pt idx="51">
                        <c:v>1072.9726000000001</c:v>
                      </c:pt>
                      <c:pt idx="52">
                        <c:v>1072.4621999999999</c:v>
                      </c:pt>
                      <c:pt idx="53">
                        <c:v>1071.9518</c:v>
                      </c:pt>
                      <c:pt idx="54">
                        <c:v>1071.4414000000002</c:v>
                      </c:pt>
                      <c:pt idx="55">
                        <c:v>1070.931</c:v>
                      </c:pt>
                      <c:pt idx="56">
                        <c:v>1070.3891000000001</c:v>
                      </c:pt>
                      <c:pt idx="57">
                        <c:v>1069.8471999999999</c:v>
                      </c:pt>
                      <c:pt idx="58">
                        <c:v>1069.3053</c:v>
                      </c:pt>
                      <c:pt idx="59">
                        <c:v>1068.7634</c:v>
                      </c:pt>
                      <c:pt idx="60">
                        <c:v>1068.2215000000001</c:v>
                      </c:pt>
                      <c:pt idx="61">
                        <c:v>1067.6795999999999</c:v>
                      </c:pt>
                      <c:pt idx="62">
                        <c:v>1067.1377</c:v>
                      </c:pt>
                      <c:pt idx="63">
                        <c:v>1066.5958000000001</c:v>
                      </c:pt>
                      <c:pt idx="64">
                        <c:v>1066.0538999999999</c:v>
                      </c:pt>
                      <c:pt idx="65">
                        <c:v>1065.5119999999999</c:v>
                      </c:pt>
                      <c:pt idx="66">
                        <c:v>1064.9386999999999</c:v>
                      </c:pt>
                      <c:pt idx="67">
                        <c:v>1064.3653999999999</c:v>
                      </c:pt>
                      <c:pt idx="68">
                        <c:v>1063.7920999999999</c:v>
                      </c:pt>
                      <c:pt idx="69">
                        <c:v>1063.2187999999999</c:v>
                      </c:pt>
                      <c:pt idx="70">
                        <c:v>1062.6455000000001</c:v>
                      </c:pt>
                      <c:pt idx="71">
                        <c:v>1062.0722000000001</c:v>
                      </c:pt>
                      <c:pt idx="72">
                        <c:v>1061.4989</c:v>
                      </c:pt>
                      <c:pt idx="73">
                        <c:v>1060.9256</c:v>
                      </c:pt>
                      <c:pt idx="74">
                        <c:v>1060.3523</c:v>
                      </c:pt>
                      <c:pt idx="75">
                        <c:v>1059.779</c:v>
                      </c:pt>
                      <c:pt idx="76">
                        <c:v>1059.1746000000001</c:v>
                      </c:pt>
                      <c:pt idx="77">
                        <c:v>1058.5701999999999</c:v>
                      </c:pt>
                      <c:pt idx="78">
                        <c:v>1057.9657999999999</c:v>
                      </c:pt>
                      <c:pt idx="79">
                        <c:v>1057.3614</c:v>
                      </c:pt>
                      <c:pt idx="80">
                        <c:v>1056.7570000000001</c:v>
                      </c:pt>
                      <c:pt idx="81">
                        <c:v>1056.1525999999999</c:v>
                      </c:pt>
                      <c:pt idx="82">
                        <c:v>1055.5482</c:v>
                      </c:pt>
                      <c:pt idx="83">
                        <c:v>1054.9438</c:v>
                      </c:pt>
                      <c:pt idx="84">
                        <c:v>1054.3393999999998</c:v>
                      </c:pt>
                      <c:pt idx="85">
                        <c:v>1053.7349999999999</c:v>
                      </c:pt>
                      <c:pt idx="86">
                        <c:v>1053.0996</c:v>
                      </c:pt>
                      <c:pt idx="87">
                        <c:v>1052.4641999999999</c:v>
                      </c:pt>
                      <c:pt idx="88">
                        <c:v>1051.8288</c:v>
                      </c:pt>
                      <c:pt idx="89">
                        <c:v>1051.1933999999999</c:v>
                      </c:pt>
                      <c:pt idx="90">
                        <c:v>1050.558</c:v>
                      </c:pt>
                      <c:pt idx="91">
                        <c:v>1049.9226000000001</c:v>
                      </c:pt>
                      <c:pt idx="92">
                        <c:v>1049.2872</c:v>
                      </c:pt>
                      <c:pt idx="93">
                        <c:v>1048.6518000000001</c:v>
                      </c:pt>
                      <c:pt idx="94">
                        <c:v>1048.0164</c:v>
                      </c:pt>
                      <c:pt idx="95">
                        <c:v>1047.3810000000001</c:v>
                      </c:pt>
                      <c:pt idx="96">
                        <c:v>1046.7150000000001</c:v>
                      </c:pt>
                      <c:pt idx="97">
                        <c:v>1046.049</c:v>
                      </c:pt>
                      <c:pt idx="98">
                        <c:v>1045.383</c:v>
                      </c:pt>
                      <c:pt idx="99">
                        <c:v>1044.7170000000001</c:v>
                      </c:pt>
                      <c:pt idx="100">
                        <c:v>1044.0509999999999</c:v>
                      </c:pt>
                      <c:pt idx="101">
                        <c:v>1043.385</c:v>
                      </c:pt>
                      <c:pt idx="102">
                        <c:v>1042.7190000000001</c:v>
                      </c:pt>
                      <c:pt idx="103">
                        <c:v>1042.0530000000001</c:v>
                      </c:pt>
                      <c:pt idx="104">
                        <c:v>1041.3869999999999</c:v>
                      </c:pt>
                      <c:pt idx="105">
                        <c:v>1040.721</c:v>
                      </c:pt>
                      <c:pt idx="106">
                        <c:v>1040.0246999999999</c:v>
                      </c:pt>
                      <c:pt idx="107">
                        <c:v>1039.3284000000001</c:v>
                      </c:pt>
                      <c:pt idx="108">
                        <c:v>1038.6321</c:v>
                      </c:pt>
                      <c:pt idx="109">
                        <c:v>1037.9358</c:v>
                      </c:pt>
                      <c:pt idx="110">
                        <c:v>1037.2395000000001</c:v>
                      </c:pt>
                      <c:pt idx="111">
                        <c:v>1036.5432000000001</c:v>
                      </c:pt>
                      <c:pt idx="112">
                        <c:v>1035.8469</c:v>
                      </c:pt>
                      <c:pt idx="113">
                        <c:v>1035.1505999999999</c:v>
                      </c:pt>
                      <c:pt idx="114">
                        <c:v>1034.4543000000001</c:v>
                      </c:pt>
                      <c:pt idx="115">
                        <c:v>1033.758</c:v>
                      </c:pt>
                      <c:pt idx="116">
                        <c:v>1033.0316</c:v>
                      </c:pt>
                      <c:pt idx="117">
                        <c:v>1032.3052</c:v>
                      </c:pt>
                      <c:pt idx="118">
                        <c:v>1031.5788</c:v>
                      </c:pt>
                      <c:pt idx="119">
                        <c:v>1030.8524</c:v>
                      </c:pt>
                      <c:pt idx="120">
                        <c:v>1030.126</c:v>
                      </c:pt>
                      <c:pt idx="121">
                        <c:v>1029.3996</c:v>
                      </c:pt>
                      <c:pt idx="122">
                        <c:v>1028.6732</c:v>
                      </c:pt>
                      <c:pt idx="123">
                        <c:v>1027.9467999999999</c:v>
                      </c:pt>
                      <c:pt idx="124">
                        <c:v>1027.2203999999999</c:v>
                      </c:pt>
                      <c:pt idx="125">
                        <c:v>1026.4939999999999</c:v>
                      </c:pt>
                      <c:pt idx="126">
                        <c:v>1025.7381</c:v>
                      </c:pt>
                      <c:pt idx="127">
                        <c:v>1024.9821999999999</c:v>
                      </c:pt>
                      <c:pt idx="128">
                        <c:v>1024.2262999999998</c:v>
                      </c:pt>
                      <c:pt idx="129">
                        <c:v>1023.4703999999999</c:v>
                      </c:pt>
                      <c:pt idx="130">
                        <c:v>1022.7144999999999</c:v>
                      </c:pt>
                      <c:pt idx="131">
                        <c:v>1021.9585999999999</c:v>
                      </c:pt>
                      <c:pt idx="132">
                        <c:v>1021.2026999999999</c:v>
                      </c:pt>
                      <c:pt idx="133">
                        <c:v>1020.4467999999999</c:v>
                      </c:pt>
                      <c:pt idx="134">
                        <c:v>1019.6908999999999</c:v>
                      </c:pt>
                      <c:pt idx="135">
                        <c:v>1018.9349999999999</c:v>
                      </c:pt>
                      <c:pt idx="136">
                        <c:v>1018.1498999999999</c:v>
                      </c:pt>
                      <c:pt idx="137">
                        <c:v>1017.3647999999999</c:v>
                      </c:pt>
                      <c:pt idx="138">
                        <c:v>1016.5797</c:v>
                      </c:pt>
                      <c:pt idx="139">
                        <c:v>1015.7945999999999</c:v>
                      </c:pt>
                      <c:pt idx="140">
                        <c:v>1015.0094999999999</c:v>
                      </c:pt>
                      <c:pt idx="141">
                        <c:v>1014.2243999999999</c:v>
                      </c:pt>
                      <c:pt idx="142">
                        <c:v>1013.4393</c:v>
                      </c:pt>
                      <c:pt idx="143">
                        <c:v>1012.6541999999999</c:v>
                      </c:pt>
                      <c:pt idx="144">
                        <c:v>1011.8690999999999</c:v>
                      </c:pt>
                      <c:pt idx="145">
                        <c:v>1011.0839999999999</c:v>
                      </c:pt>
                      <c:pt idx="146">
                        <c:v>1010.2701999999999</c:v>
                      </c:pt>
                      <c:pt idx="147">
                        <c:v>1009.4563999999999</c:v>
                      </c:pt>
                      <c:pt idx="148">
                        <c:v>1008.6426</c:v>
                      </c:pt>
                      <c:pt idx="149">
                        <c:v>1007.8288</c:v>
                      </c:pt>
                      <c:pt idx="150">
                        <c:v>1007.015</c:v>
                      </c:pt>
                      <c:pt idx="151">
                        <c:v>1006.2012</c:v>
                      </c:pt>
                      <c:pt idx="152">
                        <c:v>1005.3874</c:v>
                      </c:pt>
                      <c:pt idx="153">
                        <c:v>1004.5736000000001</c:v>
                      </c:pt>
                      <c:pt idx="154">
                        <c:v>1003.7598</c:v>
                      </c:pt>
                      <c:pt idx="155">
                        <c:v>1002.946</c:v>
                      </c:pt>
                      <c:pt idx="156">
                        <c:v>1002.1040800000001</c:v>
                      </c:pt>
                      <c:pt idx="157">
                        <c:v>1001.26216</c:v>
                      </c:pt>
                      <c:pt idx="158">
                        <c:v>1000.42024</c:v>
                      </c:pt>
                      <c:pt idx="159">
                        <c:v>999.57831999999996</c:v>
                      </c:pt>
                      <c:pt idx="160">
                        <c:v>998.7364</c:v>
                      </c:pt>
                      <c:pt idx="161">
                        <c:v>997.89448000000004</c:v>
                      </c:pt>
                      <c:pt idx="162">
                        <c:v>997.05255999999997</c:v>
                      </c:pt>
                      <c:pt idx="163">
                        <c:v>996.21064000000001</c:v>
                      </c:pt>
                      <c:pt idx="164">
                        <c:v>995.36871999999994</c:v>
                      </c:pt>
                      <c:pt idx="165">
                        <c:v>994.52679999999998</c:v>
                      </c:pt>
                      <c:pt idx="166">
                        <c:v>985.83209999999997</c:v>
                      </c:pt>
                      <c:pt idx="167">
                        <c:v>976.86770000000001</c:v>
                      </c:pt>
                      <c:pt idx="168">
                        <c:v>967.64020000000005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5-184C-414D-84AC-804EC916F92B}"/>
                  </c:ext>
                </c:extLst>
              </c15:ser>
            </c15:filteredScatterSeries>
            <c15:filteredScatterSeries>
              <c15:ser>
                <c:idx val="54"/>
                <c:order val="5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Glikol!$BI$17</c15:sqref>
                        </c15:formulaRef>
                      </c:ext>
                    </c:extLst>
                    <c:strCache>
                      <c:ptCount val="1"/>
                      <c:pt idx="0">
                        <c:v>50 %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Glikol!$BI$18:$BI$186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10">
                        <c:v>1092.1624285714286</c:v>
                      </c:pt>
                      <c:pt idx="11">
                        <c:v>1091.7678857142857</c:v>
                      </c:pt>
                      <c:pt idx="12">
                        <c:v>1091.3733428571429</c:v>
                      </c:pt>
                      <c:pt idx="13">
                        <c:v>1090.9788000000001</c:v>
                      </c:pt>
                      <c:pt idx="14">
                        <c:v>1090.5842571428573</c:v>
                      </c:pt>
                      <c:pt idx="15">
                        <c:v>1090.1897142857142</c:v>
                      </c:pt>
                      <c:pt idx="16">
                        <c:v>1089.7706857142857</c:v>
                      </c:pt>
                      <c:pt idx="17">
                        <c:v>1089.3516571428572</c:v>
                      </c:pt>
                      <c:pt idx="18">
                        <c:v>1088.9326285714287</c:v>
                      </c:pt>
                      <c:pt idx="19">
                        <c:v>1088.5136</c:v>
                      </c:pt>
                      <c:pt idx="20">
                        <c:v>1088.0945714285715</c:v>
                      </c:pt>
                      <c:pt idx="21">
                        <c:v>1087.675542857143</c:v>
                      </c:pt>
                      <c:pt idx="22">
                        <c:v>1087.2565142857143</c:v>
                      </c:pt>
                      <c:pt idx="23">
                        <c:v>1086.8374857142858</c:v>
                      </c:pt>
                      <c:pt idx="24">
                        <c:v>1086.4184571428573</c:v>
                      </c:pt>
                      <c:pt idx="25">
                        <c:v>1085.9994285714286</c:v>
                      </c:pt>
                      <c:pt idx="26">
                        <c:v>1085.5490142857143</c:v>
                      </c:pt>
                      <c:pt idx="27">
                        <c:v>1085.0986000000003</c:v>
                      </c:pt>
                      <c:pt idx="28">
                        <c:v>1084.6481857142858</c:v>
                      </c:pt>
                      <c:pt idx="29">
                        <c:v>1084.1977714285715</c:v>
                      </c:pt>
                      <c:pt idx="30">
                        <c:v>1083.7473571428573</c:v>
                      </c:pt>
                      <c:pt idx="31">
                        <c:v>1083.296942857143</c:v>
                      </c:pt>
                      <c:pt idx="32">
                        <c:v>1082.8465285714287</c:v>
                      </c:pt>
                      <c:pt idx="33">
                        <c:v>1082.3961142857142</c:v>
                      </c:pt>
                      <c:pt idx="34">
                        <c:v>1081.9457000000002</c:v>
                      </c:pt>
                      <c:pt idx="35">
                        <c:v>1081.4952857142857</c:v>
                      </c:pt>
                      <c:pt idx="36">
                        <c:v>1081.0135857142857</c:v>
                      </c:pt>
                      <c:pt idx="37">
                        <c:v>1080.5318857142859</c:v>
                      </c:pt>
                      <c:pt idx="38">
                        <c:v>1080.0501857142858</c:v>
                      </c:pt>
                      <c:pt idx="39">
                        <c:v>1079.5684857142858</c:v>
                      </c:pt>
                      <c:pt idx="40">
                        <c:v>1079.0867857142857</c:v>
                      </c:pt>
                      <c:pt idx="41">
                        <c:v>1078.6050857142857</c:v>
                      </c:pt>
                      <c:pt idx="42">
                        <c:v>1078.1233857142859</c:v>
                      </c:pt>
                      <c:pt idx="43">
                        <c:v>1077.6416857142858</c:v>
                      </c:pt>
                      <c:pt idx="44">
                        <c:v>1077.1599857142858</c:v>
                      </c:pt>
                      <c:pt idx="45">
                        <c:v>1076.6782857142857</c:v>
                      </c:pt>
                      <c:pt idx="46">
                        <c:v>1076.1652857142858</c:v>
                      </c:pt>
                      <c:pt idx="47">
                        <c:v>1075.6522857142859</c:v>
                      </c:pt>
                      <c:pt idx="48">
                        <c:v>1075.1392857142857</c:v>
                      </c:pt>
                      <c:pt idx="49">
                        <c:v>1074.6262857142858</c:v>
                      </c:pt>
                      <c:pt idx="50">
                        <c:v>1074.1132857142859</c:v>
                      </c:pt>
                      <c:pt idx="51">
                        <c:v>1073.6002857142857</c:v>
                      </c:pt>
                      <c:pt idx="52">
                        <c:v>1073.0872857142856</c:v>
                      </c:pt>
                      <c:pt idx="53">
                        <c:v>1072.5742857142857</c:v>
                      </c:pt>
                      <c:pt idx="54">
                        <c:v>1072.0612857142858</c:v>
                      </c:pt>
                      <c:pt idx="55">
                        <c:v>1071.5482857142858</c:v>
                      </c:pt>
                      <c:pt idx="56">
                        <c:v>1071.0040714285715</c:v>
                      </c:pt>
                      <c:pt idx="57">
                        <c:v>1070.4598571428571</c:v>
                      </c:pt>
                      <c:pt idx="58">
                        <c:v>1069.9156428571428</c:v>
                      </c:pt>
                      <c:pt idx="59">
                        <c:v>1069.3714285714286</c:v>
                      </c:pt>
                      <c:pt idx="60">
                        <c:v>1068.8272142857143</c:v>
                      </c:pt>
                      <c:pt idx="61">
                        <c:v>1068.2829999999999</c:v>
                      </c:pt>
                      <c:pt idx="62">
                        <c:v>1067.7387857142858</c:v>
                      </c:pt>
                      <c:pt idx="63">
                        <c:v>1067.1945714285714</c:v>
                      </c:pt>
                      <c:pt idx="64">
                        <c:v>1066.650357142857</c:v>
                      </c:pt>
                      <c:pt idx="65">
                        <c:v>1066.1061428571429</c:v>
                      </c:pt>
                      <c:pt idx="66">
                        <c:v>1065.5308142857143</c:v>
                      </c:pt>
                      <c:pt idx="67">
                        <c:v>1064.9554857142857</c:v>
                      </c:pt>
                      <c:pt idx="68">
                        <c:v>1064.3801571428571</c:v>
                      </c:pt>
                      <c:pt idx="69">
                        <c:v>1063.8048285714285</c:v>
                      </c:pt>
                      <c:pt idx="70">
                        <c:v>1063.2295000000001</c:v>
                      </c:pt>
                      <c:pt idx="71">
                        <c:v>1062.6541714285715</c:v>
                      </c:pt>
                      <c:pt idx="72">
                        <c:v>1062.0788428571429</c:v>
                      </c:pt>
                      <c:pt idx="73">
                        <c:v>1061.5035142857143</c:v>
                      </c:pt>
                      <c:pt idx="74">
                        <c:v>1060.9281857142857</c:v>
                      </c:pt>
                      <c:pt idx="75">
                        <c:v>1060.3528571428571</c:v>
                      </c:pt>
                      <c:pt idx="76">
                        <c:v>1059.7466857142858</c:v>
                      </c:pt>
                      <c:pt idx="77">
                        <c:v>1059.1405142857143</c:v>
                      </c:pt>
                      <c:pt idx="78">
                        <c:v>1058.5343428571427</c:v>
                      </c:pt>
                      <c:pt idx="79">
                        <c:v>1057.9281714285714</c:v>
                      </c:pt>
                      <c:pt idx="80">
                        <c:v>1057.3220000000001</c:v>
                      </c:pt>
                      <c:pt idx="81">
                        <c:v>1056.7158285714286</c:v>
                      </c:pt>
                      <c:pt idx="82">
                        <c:v>1056.109657142857</c:v>
                      </c:pt>
                      <c:pt idx="83">
                        <c:v>1055.5034857142857</c:v>
                      </c:pt>
                      <c:pt idx="84">
                        <c:v>1054.8973142857142</c:v>
                      </c:pt>
                      <c:pt idx="85">
                        <c:v>1054.2911428571429</c:v>
                      </c:pt>
                      <c:pt idx="86">
                        <c:v>1053.6542428571429</c:v>
                      </c:pt>
                      <c:pt idx="87">
                        <c:v>1053.0173428571427</c:v>
                      </c:pt>
                      <c:pt idx="88">
                        <c:v>1052.380442857143</c:v>
                      </c:pt>
                      <c:pt idx="89">
                        <c:v>1051.7435428571428</c:v>
                      </c:pt>
                      <c:pt idx="90">
                        <c:v>1051.1066428571428</c:v>
                      </c:pt>
                      <c:pt idx="91">
                        <c:v>1050.469742857143</c:v>
                      </c:pt>
                      <c:pt idx="92">
                        <c:v>1049.8328428571429</c:v>
                      </c:pt>
                      <c:pt idx="93">
                        <c:v>1049.1959428571429</c:v>
                      </c:pt>
                      <c:pt idx="94">
                        <c:v>1048.5590428571429</c:v>
                      </c:pt>
                      <c:pt idx="95">
                        <c:v>1047.9221428571429</c:v>
                      </c:pt>
                      <c:pt idx="96">
                        <c:v>1047.2548857142858</c:v>
                      </c:pt>
                      <c:pt idx="97">
                        <c:v>1046.5876285714285</c:v>
                      </c:pt>
                      <c:pt idx="98">
                        <c:v>1045.9203714285716</c:v>
                      </c:pt>
                      <c:pt idx="99">
                        <c:v>1045.2531142857144</c:v>
                      </c:pt>
                      <c:pt idx="100">
                        <c:v>1044.5858571428571</c:v>
                      </c:pt>
                      <c:pt idx="101">
                        <c:v>1043.9186</c:v>
                      </c:pt>
                      <c:pt idx="102">
                        <c:v>1043.2513428571428</c:v>
                      </c:pt>
                      <c:pt idx="103">
                        <c:v>1042.5840857142857</c:v>
                      </c:pt>
                      <c:pt idx="104">
                        <c:v>1041.9168285714286</c:v>
                      </c:pt>
                      <c:pt idx="105">
                        <c:v>1041.2495714285715</c:v>
                      </c:pt>
                      <c:pt idx="106">
                        <c:v>1040.5522428571428</c:v>
                      </c:pt>
                      <c:pt idx="107">
                        <c:v>1039.8549142857144</c:v>
                      </c:pt>
                      <c:pt idx="108">
                        <c:v>1039.1575857142857</c:v>
                      </c:pt>
                      <c:pt idx="109">
                        <c:v>1038.460257142857</c:v>
                      </c:pt>
                      <c:pt idx="110">
                        <c:v>1037.7629285714286</c:v>
                      </c:pt>
                      <c:pt idx="111">
                        <c:v>1037.0656000000001</c:v>
                      </c:pt>
                      <c:pt idx="112">
                        <c:v>1036.3682714285715</c:v>
                      </c:pt>
                      <c:pt idx="113">
                        <c:v>1035.6709428571428</c:v>
                      </c:pt>
                      <c:pt idx="114">
                        <c:v>1034.9736142857143</c:v>
                      </c:pt>
                      <c:pt idx="115">
                        <c:v>1034.2762857142857</c:v>
                      </c:pt>
                      <c:pt idx="116">
                        <c:v>1033.5490857142856</c:v>
                      </c:pt>
                      <c:pt idx="117">
                        <c:v>1032.8218857142858</c:v>
                      </c:pt>
                      <c:pt idx="118">
                        <c:v>1032.0946857142858</c:v>
                      </c:pt>
                      <c:pt idx="119">
                        <c:v>1031.3674857142857</c:v>
                      </c:pt>
                      <c:pt idx="120">
                        <c:v>1030.6402857142857</c:v>
                      </c:pt>
                      <c:pt idx="121">
                        <c:v>1029.9130857142857</c:v>
                      </c:pt>
                      <c:pt idx="122">
                        <c:v>1029.1858857142856</c:v>
                      </c:pt>
                      <c:pt idx="123">
                        <c:v>1028.4586857142856</c:v>
                      </c:pt>
                      <c:pt idx="124">
                        <c:v>1027.7314857142856</c:v>
                      </c:pt>
                      <c:pt idx="125">
                        <c:v>1027.0042857142857</c:v>
                      </c:pt>
                      <c:pt idx="126">
                        <c:v>1026.2477857142858</c:v>
                      </c:pt>
                      <c:pt idx="127">
                        <c:v>1025.4912857142856</c:v>
                      </c:pt>
                      <c:pt idx="128">
                        <c:v>1024.7347857142856</c:v>
                      </c:pt>
                      <c:pt idx="129">
                        <c:v>1023.9782857142857</c:v>
                      </c:pt>
                      <c:pt idx="130">
                        <c:v>1023.2217857142856</c:v>
                      </c:pt>
                      <c:pt idx="131">
                        <c:v>1022.4652857142856</c:v>
                      </c:pt>
                      <c:pt idx="132">
                        <c:v>1021.7087857142857</c:v>
                      </c:pt>
                      <c:pt idx="133">
                        <c:v>1020.9522857142857</c:v>
                      </c:pt>
                      <c:pt idx="134">
                        <c:v>1020.1957857142856</c:v>
                      </c:pt>
                      <c:pt idx="135">
                        <c:v>1019.4392857142857</c:v>
                      </c:pt>
                      <c:pt idx="136">
                        <c:v>1018.6537999999999</c:v>
                      </c:pt>
                      <c:pt idx="137">
                        <c:v>1017.8683142857143</c:v>
                      </c:pt>
                      <c:pt idx="138">
                        <c:v>1017.0828285714285</c:v>
                      </c:pt>
                      <c:pt idx="139">
                        <c:v>1016.2973428571428</c:v>
                      </c:pt>
                      <c:pt idx="140">
                        <c:v>1015.511857142857</c:v>
                      </c:pt>
                      <c:pt idx="141">
                        <c:v>1014.7263714285714</c:v>
                      </c:pt>
                      <c:pt idx="142">
                        <c:v>1013.9408857142857</c:v>
                      </c:pt>
                      <c:pt idx="143">
                        <c:v>1013.1554</c:v>
                      </c:pt>
                      <c:pt idx="144">
                        <c:v>1012.3699142857142</c:v>
                      </c:pt>
                      <c:pt idx="145">
                        <c:v>1011.5844285714285</c:v>
                      </c:pt>
                      <c:pt idx="146">
                        <c:v>1010.7704285714285</c:v>
                      </c:pt>
                      <c:pt idx="147">
                        <c:v>1009.9564285714285</c:v>
                      </c:pt>
                      <c:pt idx="148">
                        <c:v>1009.1424285714286</c:v>
                      </c:pt>
                      <c:pt idx="149">
                        <c:v>1008.3284285714286</c:v>
                      </c:pt>
                      <c:pt idx="150">
                        <c:v>1007.5144285714285</c:v>
                      </c:pt>
                      <c:pt idx="151">
                        <c:v>1006.7004285714286</c:v>
                      </c:pt>
                      <c:pt idx="152">
                        <c:v>1005.8864285714285</c:v>
                      </c:pt>
                      <c:pt idx="153">
                        <c:v>1005.0724285714286</c:v>
                      </c:pt>
                      <c:pt idx="154">
                        <c:v>1004.2584285714286</c:v>
                      </c:pt>
                      <c:pt idx="155">
                        <c:v>1003.4444285714286</c:v>
                      </c:pt>
                      <c:pt idx="156">
                        <c:v>1002.6024871428572</c:v>
                      </c:pt>
                      <c:pt idx="157">
                        <c:v>1001.7605457142857</c:v>
                      </c:pt>
                      <c:pt idx="158">
                        <c:v>1000.9186042857143</c:v>
                      </c:pt>
                      <c:pt idx="159">
                        <c:v>1000.0766628571429</c:v>
                      </c:pt>
                      <c:pt idx="160">
                        <c:v>999.23472142857145</c:v>
                      </c:pt>
                      <c:pt idx="161">
                        <c:v>998.39278000000002</c:v>
                      </c:pt>
                      <c:pt idx="162">
                        <c:v>997.55083857142859</c:v>
                      </c:pt>
                      <c:pt idx="163">
                        <c:v>996.70889714285715</c:v>
                      </c:pt>
                      <c:pt idx="164">
                        <c:v>995.86695571428572</c:v>
                      </c:pt>
                      <c:pt idx="165">
                        <c:v>995.02501428571429</c:v>
                      </c:pt>
                      <c:pt idx="166">
                        <c:v>986.33174285714279</c:v>
                      </c:pt>
                      <c:pt idx="167">
                        <c:v>977.37032857142856</c:v>
                      </c:pt>
                      <c:pt idx="168">
                        <c:v>968.14727142857146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6-184C-414D-84AC-804EC916F92B}"/>
                  </c:ext>
                </c:extLst>
              </c15:ser>
            </c15:filteredScatterSeries>
            <c15:filteredScatterSeries>
              <c15:ser>
                <c:idx val="55"/>
                <c:order val="5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Glikol!$BJ$17</c15:sqref>
                        </c15:formulaRef>
                      </c:ext>
                    </c:extLst>
                    <c:strCache>
                      <c:ptCount val="1"/>
                      <c:pt idx="0">
                        <c:v>51 %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Glikol!$BJ$18:$BJ$186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10">
                        <c:v>1093.6692857142857</c:v>
                      </c:pt>
                      <c:pt idx="11">
                        <c:v>1093.2692571428572</c:v>
                      </c:pt>
                      <c:pt idx="12">
                        <c:v>1092.8692285714285</c:v>
                      </c:pt>
                      <c:pt idx="13">
                        <c:v>1092.4692</c:v>
                      </c:pt>
                      <c:pt idx="14">
                        <c:v>1092.0691714285715</c:v>
                      </c:pt>
                      <c:pt idx="15">
                        <c:v>1091.6691428571428</c:v>
                      </c:pt>
                      <c:pt idx="16">
                        <c:v>1091.2430571428572</c:v>
                      </c:pt>
                      <c:pt idx="17">
                        <c:v>1090.8169714285714</c:v>
                      </c:pt>
                      <c:pt idx="18">
                        <c:v>1090.3908857142858</c:v>
                      </c:pt>
                      <c:pt idx="19">
                        <c:v>1089.9648</c:v>
                      </c:pt>
                      <c:pt idx="20">
                        <c:v>1089.5387142857144</c:v>
                      </c:pt>
                      <c:pt idx="21">
                        <c:v>1089.1126285714288</c:v>
                      </c:pt>
                      <c:pt idx="22">
                        <c:v>1088.686542857143</c:v>
                      </c:pt>
                      <c:pt idx="23">
                        <c:v>1088.2604571428571</c:v>
                      </c:pt>
                      <c:pt idx="24">
                        <c:v>1087.8343714285716</c:v>
                      </c:pt>
                      <c:pt idx="25">
                        <c:v>1087.4082857142857</c:v>
                      </c:pt>
                      <c:pt idx="26">
                        <c:v>1086.9514428571429</c:v>
                      </c:pt>
                      <c:pt idx="27">
                        <c:v>1086.4946000000002</c:v>
                      </c:pt>
                      <c:pt idx="28">
                        <c:v>1086.0377571428571</c:v>
                      </c:pt>
                      <c:pt idx="29">
                        <c:v>1085.5809142857145</c:v>
                      </c:pt>
                      <c:pt idx="30">
                        <c:v>1085.1240714285716</c:v>
                      </c:pt>
                      <c:pt idx="31">
                        <c:v>1084.6672285714287</c:v>
                      </c:pt>
                      <c:pt idx="32">
                        <c:v>1084.2103857142858</c:v>
                      </c:pt>
                      <c:pt idx="33">
                        <c:v>1083.7535428571427</c:v>
                      </c:pt>
                      <c:pt idx="34">
                        <c:v>1083.2967000000001</c:v>
                      </c:pt>
                      <c:pt idx="35">
                        <c:v>1082.8398571428572</c:v>
                      </c:pt>
                      <c:pt idx="36">
                        <c:v>1082.352357142857</c:v>
                      </c:pt>
                      <c:pt idx="37">
                        <c:v>1081.8648571428573</c:v>
                      </c:pt>
                      <c:pt idx="38">
                        <c:v>1081.3773571428571</c:v>
                      </c:pt>
                      <c:pt idx="39">
                        <c:v>1080.8898571428572</c:v>
                      </c:pt>
                      <c:pt idx="40">
                        <c:v>1080.4023571428572</c:v>
                      </c:pt>
                      <c:pt idx="41">
                        <c:v>1079.914857142857</c:v>
                      </c:pt>
                      <c:pt idx="42">
                        <c:v>1079.4273571428573</c:v>
                      </c:pt>
                      <c:pt idx="43">
                        <c:v>1078.9398571428571</c:v>
                      </c:pt>
                      <c:pt idx="44">
                        <c:v>1078.4523571428572</c:v>
                      </c:pt>
                      <c:pt idx="45">
                        <c:v>1077.9648571428572</c:v>
                      </c:pt>
                      <c:pt idx="46">
                        <c:v>1077.4466571428572</c:v>
                      </c:pt>
                      <c:pt idx="47">
                        <c:v>1076.9284571428573</c:v>
                      </c:pt>
                      <c:pt idx="48">
                        <c:v>1076.4102571428571</c:v>
                      </c:pt>
                      <c:pt idx="49">
                        <c:v>1075.8920571428573</c:v>
                      </c:pt>
                      <c:pt idx="50">
                        <c:v>1075.3738571428573</c:v>
                      </c:pt>
                      <c:pt idx="51">
                        <c:v>1074.8556571428571</c:v>
                      </c:pt>
                      <c:pt idx="52">
                        <c:v>1074.3374571428571</c:v>
                      </c:pt>
                      <c:pt idx="53">
                        <c:v>1073.8192571428572</c:v>
                      </c:pt>
                      <c:pt idx="54">
                        <c:v>1073.3010571428572</c:v>
                      </c:pt>
                      <c:pt idx="55">
                        <c:v>1072.7828571428572</c:v>
                      </c:pt>
                      <c:pt idx="56">
                        <c:v>1072.2340142857142</c:v>
                      </c:pt>
                      <c:pt idx="57">
                        <c:v>1071.6851714285715</c:v>
                      </c:pt>
                      <c:pt idx="58">
                        <c:v>1071.1363285714285</c:v>
                      </c:pt>
                      <c:pt idx="59">
                        <c:v>1070.5874857142858</c:v>
                      </c:pt>
                      <c:pt idx="60">
                        <c:v>1070.0386428571428</c:v>
                      </c:pt>
                      <c:pt idx="61">
                        <c:v>1069.4897999999998</c:v>
                      </c:pt>
                      <c:pt idx="62">
                        <c:v>1068.9409571428571</c:v>
                      </c:pt>
                      <c:pt idx="63">
                        <c:v>1068.3921142857143</c:v>
                      </c:pt>
                      <c:pt idx="64">
                        <c:v>1067.8432714285714</c:v>
                      </c:pt>
                      <c:pt idx="65">
                        <c:v>1067.2944285714286</c:v>
                      </c:pt>
                      <c:pt idx="66">
                        <c:v>1066.7150428571429</c:v>
                      </c:pt>
                      <c:pt idx="67">
                        <c:v>1066.1356571428571</c:v>
                      </c:pt>
                      <c:pt idx="68">
                        <c:v>1065.5562714285713</c:v>
                      </c:pt>
                      <c:pt idx="69">
                        <c:v>1064.9768857142858</c:v>
                      </c:pt>
                      <c:pt idx="70">
                        <c:v>1064.3975</c:v>
                      </c:pt>
                      <c:pt idx="71">
                        <c:v>1063.8181142857143</c:v>
                      </c:pt>
                      <c:pt idx="72">
                        <c:v>1063.2387285714287</c:v>
                      </c:pt>
                      <c:pt idx="73">
                        <c:v>1062.659342857143</c:v>
                      </c:pt>
                      <c:pt idx="74">
                        <c:v>1062.0799571428572</c:v>
                      </c:pt>
                      <c:pt idx="75">
                        <c:v>1061.5005714285714</c:v>
                      </c:pt>
                      <c:pt idx="76">
                        <c:v>1060.8908571428572</c:v>
                      </c:pt>
                      <c:pt idx="77">
                        <c:v>1060.2811428571429</c:v>
                      </c:pt>
                      <c:pt idx="78">
                        <c:v>1059.6714285714286</c:v>
                      </c:pt>
                      <c:pt idx="79">
                        <c:v>1059.0617142857143</c:v>
                      </c:pt>
                      <c:pt idx="80">
                        <c:v>1058.452</c:v>
                      </c:pt>
                      <c:pt idx="81">
                        <c:v>1057.8422857142857</c:v>
                      </c:pt>
                      <c:pt idx="82">
                        <c:v>1057.2325714285714</c:v>
                      </c:pt>
                      <c:pt idx="83">
                        <c:v>1056.6228571428571</c:v>
                      </c:pt>
                      <c:pt idx="84">
                        <c:v>1056.0131428571428</c:v>
                      </c:pt>
                      <c:pt idx="85">
                        <c:v>1055.4034285714285</c:v>
                      </c:pt>
                      <c:pt idx="86">
                        <c:v>1054.7635285714287</c:v>
                      </c:pt>
                      <c:pt idx="87">
                        <c:v>1054.1236285714285</c:v>
                      </c:pt>
                      <c:pt idx="88">
                        <c:v>1053.4837285714286</c:v>
                      </c:pt>
                      <c:pt idx="89">
                        <c:v>1052.8438285714285</c:v>
                      </c:pt>
                      <c:pt idx="90">
                        <c:v>1052.2039285714286</c:v>
                      </c:pt>
                      <c:pt idx="91">
                        <c:v>1051.5640285714287</c:v>
                      </c:pt>
                      <c:pt idx="92">
                        <c:v>1050.9241285714286</c:v>
                      </c:pt>
                      <c:pt idx="93">
                        <c:v>1050.2842285714287</c:v>
                      </c:pt>
                      <c:pt idx="94">
                        <c:v>1049.6443285714286</c:v>
                      </c:pt>
                      <c:pt idx="95">
                        <c:v>1049.0044285714287</c:v>
                      </c:pt>
                      <c:pt idx="96">
                        <c:v>1048.3346571428572</c:v>
                      </c:pt>
                      <c:pt idx="97">
                        <c:v>1047.6648857142857</c:v>
                      </c:pt>
                      <c:pt idx="98">
                        <c:v>1046.9951142857144</c:v>
                      </c:pt>
                      <c:pt idx="99">
                        <c:v>1046.3253428571429</c:v>
                      </c:pt>
                      <c:pt idx="100">
                        <c:v>1045.6555714285714</c:v>
                      </c:pt>
                      <c:pt idx="101">
                        <c:v>1044.9857999999999</c:v>
                      </c:pt>
                      <c:pt idx="102">
                        <c:v>1044.3160285714287</c:v>
                      </c:pt>
                      <c:pt idx="103">
                        <c:v>1043.6462571428572</c:v>
                      </c:pt>
                      <c:pt idx="104">
                        <c:v>1042.9764857142857</c:v>
                      </c:pt>
                      <c:pt idx="105">
                        <c:v>1042.3067142857144</c:v>
                      </c:pt>
                      <c:pt idx="106">
                        <c:v>1041.6073285714285</c:v>
                      </c:pt>
                      <c:pt idx="107">
                        <c:v>1040.9079428571429</c:v>
                      </c:pt>
                      <c:pt idx="108">
                        <c:v>1040.2085571428572</c:v>
                      </c:pt>
                      <c:pt idx="109">
                        <c:v>1039.5091714285713</c:v>
                      </c:pt>
                      <c:pt idx="110">
                        <c:v>1038.8097857142857</c:v>
                      </c:pt>
                      <c:pt idx="111">
                        <c:v>1038.1104</c:v>
                      </c:pt>
                      <c:pt idx="112">
                        <c:v>1037.4110142857144</c:v>
                      </c:pt>
                      <c:pt idx="113">
                        <c:v>1036.7116285714285</c:v>
                      </c:pt>
                      <c:pt idx="114">
                        <c:v>1036.0122428571428</c:v>
                      </c:pt>
                      <c:pt idx="115">
                        <c:v>1035.3128571428572</c:v>
                      </c:pt>
                      <c:pt idx="116">
                        <c:v>1034.5840571428571</c:v>
                      </c:pt>
                      <c:pt idx="117">
                        <c:v>1033.8552571428572</c:v>
                      </c:pt>
                      <c:pt idx="118">
                        <c:v>1033.1264571428571</c:v>
                      </c:pt>
                      <c:pt idx="119">
                        <c:v>1032.3976571428573</c:v>
                      </c:pt>
                      <c:pt idx="120">
                        <c:v>1031.6688571428572</c:v>
                      </c:pt>
                      <c:pt idx="121">
                        <c:v>1030.9400571428571</c:v>
                      </c:pt>
                      <c:pt idx="122">
                        <c:v>1030.211257142857</c:v>
                      </c:pt>
                      <c:pt idx="123">
                        <c:v>1029.4824571428571</c:v>
                      </c:pt>
                      <c:pt idx="124">
                        <c:v>1028.753657142857</c:v>
                      </c:pt>
                      <c:pt idx="125">
                        <c:v>1028.0248571428572</c:v>
                      </c:pt>
                      <c:pt idx="126">
                        <c:v>1027.2671571428573</c:v>
                      </c:pt>
                      <c:pt idx="127">
                        <c:v>1026.5094571428572</c:v>
                      </c:pt>
                      <c:pt idx="128">
                        <c:v>1025.7517571428571</c:v>
                      </c:pt>
                      <c:pt idx="129">
                        <c:v>1024.9940571428572</c:v>
                      </c:pt>
                      <c:pt idx="130">
                        <c:v>1024.2363571428571</c:v>
                      </c:pt>
                      <c:pt idx="131">
                        <c:v>1023.4786571428571</c:v>
                      </c:pt>
                      <c:pt idx="132">
                        <c:v>1022.7209571428572</c:v>
                      </c:pt>
                      <c:pt idx="133">
                        <c:v>1021.9632571428572</c:v>
                      </c:pt>
                      <c:pt idx="134">
                        <c:v>1021.2055571428571</c:v>
                      </c:pt>
                      <c:pt idx="135">
                        <c:v>1020.4478571428572</c:v>
                      </c:pt>
                      <c:pt idx="136">
                        <c:v>1019.6616</c:v>
                      </c:pt>
                      <c:pt idx="137">
                        <c:v>1018.8753428571429</c:v>
                      </c:pt>
                      <c:pt idx="138">
                        <c:v>1018.0890857142857</c:v>
                      </c:pt>
                      <c:pt idx="139">
                        <c:v>1017.3028285714286</c:v>
                      </c:pt>
                      <c:pt idx="140">
                        <c:v>1016.5165714285714</c:v>
                      </c:pt>
                      <c:pt idx="141">
                        <c:v>1015.7303142857143</c:v>
                      </c:pt>
                      <c:pt idx="142">
                        <c:v>1014.9440571428571</c:v>
                      </c:pt>
                      <c:pt idx="143">
                        <c:v>1014.1578</c:v>
                      </c:pt>
                      <c:pt idx="144">
                        <c:v>1013.3715428571428</c:v>
                      </c:pt>
                      <c:pt idx="145">
                        <c:v>1012.5852857142856</c:v>
                      </c:pt>
                      <c:pt idx="146">
                        <c:v>1011.7708857142857</c:v>
                      </c:pt>
                      <c:pt idx="147">
                        <c:v>1010.9564857142857</c:v>
                      </c:pt>
                      <c:pt idx="148">
                        <c:v>1010.1420857142857</c:v>
                      </c:pt>
                      <c:pt idx="149">
                        <c:v>1009.3276857142857</c:v>
                      </c:pt>
                      <c:pt idx="150">
                        <c:v>1008.5132857142856</c:v>
                      </c:pt>
                      <c:pt idx="151">
                        <c:v>1007.6988857142857</c:v>
                      </c:pt>
                      <c:pt idx="152">
                        <c:v>1006.8844857142857</c:v>
                      </c:pt>
                      <c:pt idx="153">
                        <c:v>1006.0700857142857</c:v>
                      </c:pt>
                      <c:pt idx="154">
                        <c:v>1005.2556857142857</c:v>
                      </c:pt>
                      <c:pt idx="155">
                        <c:v>1004.4412857142858</c:v>
                      </c:pt>
                      <c:pt idx="156">
                        <c:v>1003.5993014285714</c:v>
                      </c:pt>
                      <c:pt idx="157">
                        <c:v>1002.7573171428571</c:v>
                      </c:pt>
                      <c:pt idx="158">
                        <c:v>1001.9153328571429</c:v>
                      </c:pt>
                      <c:pt idx="159">
                        <c:v>1001.0733485714286</c:v>
                      </c:pt>
                      <c:pt idx="160">
                        <c:v>1000.2313642857143</c:v>
                      </c:pt>
                      <c:pt idx="161">
                        <c:v>999.38937999999996</c:v>
                      </c:pt>
                      <c:pt idx="162">
                        <c:v>998.5473957142857</c:v>
                      </c:pt>
                      <c:pt idx="163">
                        <c:v>997.70541142857144</c:v>
                      </c:pt>
                      <c:pt idx="164">
                        <c:v>996.86342714285718</c:v>
                      </c:pt>
                      <c:pt idx="165">
                        <c:v>996.02144285714292</c:v>
                      </c:pt>
                      <c:pt idx="166">
                        <c:v>987.33102857142853</c:v>
                      </c:pt>
                      <c:pt idx="167">
                        <c:v>978.37558571428576</c:v>
                      </c:pt>
                      <c:pt idx="168">
                        <c:v>969.16141428571427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7-184C-414D-84AC-804EC916F92B}"/>
                  </c:ext>
                </c:extLst>
              </c15:ser>
            </c15:filteredScatterSeries>
            <c15:filteredScatterSeries>
              <c15:ser>
                <c:idx val="56"/>
                <c:order val="5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Glikol!$BK$17</c15:sqref>
                        </c15:formulaRef>
                      </c:ext>
                    </c:extLst>
                    <c:strCache>
                      <c:ptCount val="1"/>
                      <c:pt idx="0">
                        <c:v>52 %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Glikol!$BK$18:$BK$186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10">
                        <c:v>1095.1761428571428</c:v>
                      </c:pt>
                      <c:pt idx="11">
                        <c:v>1094.7706285714285</c:v>
                      </c:pt>
                      <c:pt idx="12">
                        <c:v>1094.3651142857143</c:v>
                      </c:pt>
                      <c:pt idx="13">
                        <c:v>1093.9596000000001</c:v>
                      </c:pt>
                      <c:pt idx="14">
                        <c:v>1093.5540857142857</c:v>
                      </c:pt>
                      <c:pt idx="15">
                        <c:v>1093.1485714285714</c:v>
                      </c:pt>
                      <c:pt idx="16">
                        <c:v>1092.7154285714284</c:v>
                      </c:pt>
                      <c:pt idx="17">
                        <c:v>1092.2822857142858</c:v>
                      </c:pt>
                      <c:pt idx="18">
                        <c:v>1091.8491428571429</c:v>
                      </c:pt>
                      <c:pt idx="19">
                        <c:v>1091.4159999999999</c:v>
                      </c:pt>
                      <c:pt idx="20">
                        <c:v>1090.9828571428573</c:v>
                      </c:pt>
                      <c:pt idx="21">
                        <c:v>1090.5497142857143</c:v>
                      </c:pt>
                      <c:pt idx="22">
                        <c:v>1090.1165714285714</c:v>
                      </c:pt>
                      <c:pt idx="23">
                        <c:v>1089.6834285714287</c:v>
                      </c:pt>
                      <c:pt idx="24">
                        <c:v>1089.2502857142858</c:v>
                      </c:pt>
                      <c:pt idx="25">
                        <c:v>1088.8171428571429</c:v>
                      </c:pt>
                      <c:pt idx="26">
                        <c:v>1088.3538714285714</c:v>
                      </c:pt>
                      <c:pt idx="27">
                        <c:v>1087.8906000000002</c:v>
                      </c:pt>
                      <c:pt idx="28">
                        <c:v>1087.4273285714287</c:v>
                      </c:pt>
                      <c:pt idx="29">
                        <c:v>1086.9640571428572</c:v>
                      </c:pt>
                      <c:pt idx="30">
                        <c:v>1086.5007857142857</c:v>
                      </c:pt>
                      <c:pt idx="31">
                        <c:v>1086.0375142857142</c:v>
                      </c:pt>
                      <c:pt idx="32">
                        <c:v>1085.574242857143</c:v>
                      </c:pt>
                      <c:pt idx="33">
                        <c:v>1085.1109714285715</c:v>
                      </c:pt>
                      <c:pt idx="34">
                        <c:v>1084.6477000000002</c:v>
                      </c:pt>
                      <c:pt idx="35">
                        <c:v>1084.1844285714285</c:v>
                      </c:pt>
                      <c:pt idx="36">
                        <c:v>1083.6911285714286</c:v>
                      </c:pt>
                      <c:pt idx="37">
                        <c:v>1083.1978285714285</c:v>
                      </c:pt>
                      <c:pt idx="38">
                        <c:v>1082.7045285714287</c:v>
                      </c:pt>
                      <c:pt idx="39">
                        <c:v>1082.2112285714286</c:v>
                      </c:pt>
                      <c:pt idx="40">
                        <c:v>1081.7179285714285</c:v>
                      </c:pt>
                      <c:pt idx="41">
                        <c:v>1081.2246285714286</c:v>
                      </c:pt>
                      <c:pt idx="42">
                        <c:v>1080.7313285714285</c:v>
                      </c:pt>
                      <c:pt idx="43">
                        <c:v>1080.2380285714287</c:v>
                      </c:pt>
                      <c:pt idx="44">
                        <c:v>1079.7447285714286</c:v>
                      </c:pt>
                      <c:pt idx="45">
                        <c:v>1079.2514285714285</c:v>
                      </c:pt>
                      <c:pt idx="46">
                        <c:v>1078.7280285714285</c:v>
                      </c:pt>
                      <c:pt idx="47">
                        <c:v>1078.2046285714287</c:v>
                      </c:pt>
                      <c:pt idx="48">
                        <c:v>1077.6812285714286</c:v>
                      </c:pt>
                      <c:pt idx="49">
                        <c:v>1077.1578285714286</c:v>
                      </c:pt>
                      <c:pt idx="50">
                        <c:v>1076.6344285714285</c:v>
                      </c:pt>
                      <c:pt idx="51">
                        <c:v>1076.1110285714285</c:v>
                      </c:pt>
                      <c:pt idx="52">
                        <c:v>1075.5876285714285</c:v>
                      </c:pt>
                      <c:pt idx="53">
                        <c:v>1075.0642285714284</c:v>
                      </c:pt>
                      <c:pt idx="54">
                        <c:v>1074.5408285714286</c:v>
                      </c:pt>
                      <c:pt idx="55">
                        <c:v>1074.0174285714286</c:v>
                      </c:pt>
                      <c:pt idx="56">
                        <c:v>1073.4639571428572</c:v>
                      </c:pt>
                      <c:pt idx="57">
                        <c:v>1072.9104857142856</c:v>
                      </c:pt>
                      <c:pt idx="58">
                        <c:v>1072.3570142857143</c:v>
                      </c:pt>
                      <c:pt idx="59">
                        <c:v>1071.8035428571429</c:v>
                      </c:pt>
                      <c:pt idx="60">
                        <c:v>1071.2500714285713</c:v>
                      </c:pt>
                      <c:pt idx="61">
                        <c:v>1070.6966</c:v>
                      </c:pt>
                      <c:pt idx="62">
                        <c:v>1070.1431285714286</c:v>
                      </c:pt>
                      <c:pt idx="63">
                        <c:v>1069.589657142857</c:v>
                      </c:pt>
                      <c:pt idx="64">
                        <c:v>1069.0361857142857</c:v>
                      </c:pt>
                      <c:pt idx="65">
                        <c:v>1068.4827142857143</c:v>
                      </c:pt>
                      <c:pt idx="66">
                        <c:v>1067.8992714285714</c:v>
                      </c:pt>
                      <c:pt idx="67">
                        <c:v>1067.3158285714287</c:v>
                      </c:pt>
                      <c:pt idx="68">
                        <c:v>1066.7323857142858</c:v>
                      </c:pt>
                      <c:pt idx="69">
                        <c:v>1066.1489428571429</c:v>
                      </c:pt>
                      <c:pt idx="70">
                        <c:v>1065.5655000000002</c:v>
                      </c:pt>
                      <c:pt idx="71">
                        <c:v>1064.9820571428572</c:v>
                      </c:pt>
                      <c:pt idx="72">
                        <c:v>1064.3986142857143</c:v>
                      </c:pt>
                      <c:pt idx="73">
                        <c:v>1063.8151714285714</c:v>
                      </c:pt>
                      <c:pt idx="74">
                        <c:v>1063.2317285714287</c:v>
                      </c:pt>
                      <c:pt idx="75">
                        <c:v>1062.6482857142857</c:v>
                      </c:pt>
                      <c:pt idx="76">
                        <c:v>1062.0350285714287</c:v>
                      </c:pt>
                      <c:pt idx="77">
                        <c:v>1061.4217714285714</c:v>
                      </c:pt>
                      <c:pt idx="78">
                        <c:v>1060.8085142857142</c:v>
                      </c:pt>
                      <c:pt idx="79">
                        <c:v>1060.1952571428571</c:v>
                      </c:pt>
                      <c:pt idx="80">
                        <c:v>1059.5820000000001</c:v>
                      </c:pt>
                      <c:pt idx="81">
                        <c:v>1058.9687428571428</c:v>
                      </c:pt>
                      <c:pt idx="82">
                        <c:v>1058.3554857142856</c:v>
                      </c:pt>
                      <c:pt idx="83">
                        <c:v>1057.7422285714285</c:v>
                      </c:pt>
                      <c:pt idx="84">
                        <c:v>1057.1289714285713</c:v>
                      </c:pt>
                      <c:pt idx="85">
                        <c:v>1056.5157142857142</c:v>
                      </c:pt>
                      <c:pt idx="86">
                        <c:v>1055.8728142857142</c:v>
                      </c:pt>
                      <c:pt idx="87">
                        <c:v>1055.2299142857141</c:v>
                      </c:pt>
                      <c:pt idx="88">
                        <c:v>1054.5870142857143</c:v>
                      </c:pt>
                      <c:pt idx="89">
                        <c:v>1053.9441142857142</c:v>
                      </c:pt>
                      <c:pt idx="90">
                        <c:v>1053.3012142857142</c:v>
                      </c:pt>
                      <c:pt idx="91">
                        <c:v>1052.6583142857144</c:v>
                      </c:pt>
                      <c:pt idx="92">
                        <c:v>1052.0154142857143</c:v>
                      </c:pt>
                      <c:pt idx="93">
                        <c:v>1051.3725142857143</c:v>
                      </c:pt>
                      <c:pt idx="94">
                        <c:v>1050.7296142857144</c:v>
                      </c:pt>
                      <c:pt idx="95">
                        <c:v>1050.0867142857144</c:v>
                      </c:pt>
                      <c:pt idx="96">
                        <c:v>1049.4144285714287</c:v>
                      </c:pt>
                      <c:pt idx="97">
                        <c:v>1048.7421428571429</c:v>
                      </c:pt>
                      <c:pt idx="98">
                        <c:v>1048.0698571428572</c:v>
                      </c:pt>
                      <c:pt idx="99">
                        <c:v>1047.3975714285716</c:v>
                      </c:pt>
                      <c:pt idx="100">
                        <c:v>1046.7252857142857</c:v>
                      </c:pt>
                      <c:pt idx="101">
                        <c:v>1046.0530000000001</c:v>
                      </c:pt>
                      <c:pt idx="102">
                        <c:v>1045.3807142857142</c:v>
                      </c:pt>
                      <c:pt idx="103">
                        <c:v>1044.7084285714286</c:v>
                      </c:pt>
                      <c:pt idx="104">
                        <c:v>1044.036142857143</c:v>
                      </c:pt>
                      <c:pt idx="105">
                        <c:v>1043.3638571428571</c:v>
                      </c:pt>
                      <c:pt idx="106">
                        <c:v>1042.6624142857142</c:v>
                      </c:pt>
                      <c:pt idx="107">
                        <c:v>1041.9609714285716</c:v>
                      </c:pt>
                      <c:pt idx="108">
                        <c:v>1041.2595285714285</c:v>
                      </c:pt>
                      <c:pt idx="109">
                        <c:v>1040.5580857142857</c:v>
                      </c:pt>
                      <c:pt idx="110">
                        <c:v>1039.8566428571428</c:v>
                      </c:pt>
                      <c:pt idx="111">
                        <c:v>1039.1552000000001</c:v>
                      </c:pt>
                      <c:pt idx="112">
                        <c:v>1038.4537571428571</c:v>
                      </c:pt>
                      <c:pt idx="113">
                        <c:v>1037.7523142857142</c:v>
                      </c:pt>
                      <c:pt idx="114">
                        <c:v>1037.0508714285716</c:v>
                      </c:pt>
                      <c:pt idx="115">
                        <c:v>1036.3494285714285</c:v>
                      </c:pt>
                      <c:pt idx="116">
                        <c:v>1035.6190285714285</c:v>
                      </c:pt>
                      <c:pt idx="117">
                        <c:v>1034.8886285714286</c:v>
                      </c:pt>
                      <c:pt idx="118">
                        <c:v>1034.1582285714287</c:v>
                      </c:pt>
                      <c:pt idx="119">
                        <c:v>1033.4278285714286</c:v>
                      </c:pt>
                      <c:pt idx="120">
                        <c:v>1032.6974285714286</c:v>
                      </c:pt>
                      <c:pt idx="121">
                        <c:v>1031.9670285714285</c:v>
                      </c:pt>
                      <c:pt idx="122">
                        <c:v>1031.2366285714286</c:v>
                      </c:pt>
                      <c:pt idx="123">
                        <c:v>1030.5062285714284</c:v>
                      </c:pt>
                      <c:pt idx="124">
                        <c:v>1029.7758285714285</c:v>
                      </c:pt>
                      <c:pt idx="125">
                        <c:v>1029.0454285714286</c:v>
                      </c:pt>
                      <c:pt idx="126">
                        <c:v>1028.2865285714286</c:v>
                      </c:pt>
                      <c:pt idx="127">
                        <c:v>1027.5276285714285</c:v>
                      </c:pt>
                      <c:pt idx="128">
                        <c:v>1026.7687285714287</c:v>
                      </c:pt>
                      <c:pt idx="129">
                        <c:v>1026.0098285714284</c:v>
                      </c:pt>
                      <c:pt idx="130">
                        <c:v>1025.2509285714286</c:v>
                      </c:pt>
                      <c:pt idx="131">
                        <c:v>1024.4920285714286</c:v>
                      </c:pt>
                      <c:pt idx="132">
                        <c:v>1023.7331285714286</c:v>
                      </c:pt>
                      <c:pt idx="133">
                        <c:v>1022.9742285714286</c:v>
                      </c:pt>
                      <c:pt idx="134">
                        <c:v>1022.2153285714286</c:v>
                      </c:pt>
                      <c:pt idx="135">
                        <c:v>1021.4564285714285</c:v>
                      </c:pt>
                      <c:pt idx="136">
                        <c:v>1020.6694</c:v>
                      </c:pt>
                      <c:pt idx="137">
                        <c:v>1019.8823714285714</c:v>
                      </c:pt>
                      <c:pt idx="138">
                        <c:v>1019.0953428571428</c:v>
                      </c:pt>
                      <c:pt idx="139">
                        <c:v>1018.3083142857142</c:v>
                      </c:pt>
                      <c:pt idx="140">
                        <c:v>1017.5212857142857</c:v>
                      </c:pt>
                      <c:pt idx="141">
                        <c:v>1016.7342571428571</c:v>
                      </c:pt>
                      <c:pt idx="142">
                        <c:v>1015.9472285714286</c:v>
                      </c:pt>
                      <c:pt idx="143">
                        <c:v>1015.1602</c:v>
                      </c:pt>
                      <c:pt idx="144">
                        <c:v>1014.3731714285715</c:v>
                      </c:pt>
                      <c:pt idx="145">
                        <c:v>1013.5861428571428</c:v>
                      </c:pt>
                      <c:pt idx="146">
                        <c:v>1012.7713428571428</c:v>
                      </c:pt>
                      <c:pt idx="147">
                        <c:v>1011.9565428571428</c:v>
                      </c:pt>
                      <c:pt idx="148">
                        <c:v>1011.1417428571428</c:v>
                      </c:pt>
                      <c:pt idx="149">
                        <c:v>1010.3269428571429</c:v>
                      </c:pt>
                      <c:pt idx="150">
                        <c:v>1009.5121428571429</c:v>
                      </c:pt>
                      <c:pt idx="151">
                        <c:v>1008.6973428571429</c:v>
                      </c:pt>
                      <c:pt idx="152">
                        <c:v>1007.8825428571428</c:v>
                      </c:pt>
                      <c:pt idx="153">
                        <c:v>1007.0677428571429</c:v>
                      </c:pt>
                      <c:pt idx="154">
                        <c:v>1006.2529428571428</c:v>
                      </c:pt>
                      <c:pt idx="155">
                        <c:v>1005.4381428571428</c:v>
                      </c:pt>
                      <c:pt idx="156">
                        <c:v>1004.5961157142857</c:v>
                      </c:pt>
                      <c:pt idx="157">
                        <c:v>1003.7540885714286</c:v>
                      </c:pt>
                      <c:pt idx="158">
                        <c:v>1002.9120614285714</c:v>
                      </c:pt>
                      <c:pt idx="159">
                        <c:v>1002.0700342857143</c:v>
                      </c:pt>
                      <c:pt idx="160">
                        <c:v>1001.2280071428571</c:v>
                      </c:pt>
                      <c:pt idx="161">
                        <c:v>1000.38598</c:v>
                      </c:pt>
                      <c:pt idx="162">
                        <c:v>999.54395285714293</c:v>
                      </c:pt>
                      <c:pt idx="163">
                        <c:v>998.70192571428572</c:v>
                      </c:pt>
                      <c:pt idx="164">
                        <c:v>997.85989857142863</c:v>
                      </c:pt>
                      <c:pt idx="165">
                        <c:v>997.01787142857142</c:v>
                      </c:pt>
                      <c:pt idx="166">
                        <c:v>988.33031428571428</c:v>
                      </c:pt>
                      <c:pt idx="167">
                        <c:v>979.38084285714285</c:v>
                      </c:pt>
                      <c:pt idx="168">
                        <c:v>970.1755571428572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8-184C-414D-84AC-804EC916F92B}"/>
                  </c:ext>
                </c:extLst>
              </c15:ser>
            </c15:filteredScatterSeries>
            <c15:filteredScatterSeries>
              <c15:ser>
                <c:idx val="57"/>
                <c:order val="5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Glikol!$BL$17</c15:sqref>
                        </c15:formulaRef>
                      </c:ext>
                    </c:extLst>
                    <c:strCache>
                      <c:ptCount val="1"/>
                      <c:pt idx="0">
                        <c:v>53 %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Glikol!$BL$18:$BL$186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5">
                        <c:v>1098.7380000000001</c:v>
                      </c:pt>
                      <c:pt idx="6">
                        <c:v>1098.327</c:v>
                      </c:pt>
                      <c:pt idx="7">
                        <c:v>1097.9159999999999</c:v>
                      </c:pt>
                      <c:pt idx="8">
                        <c:v>1097.5050000000001</c:v>
                      </c:pt>
                      <c:pt idx="9">
                        <c:v>1097.0940000000001</c:v>
                      </c:pt>
                      <c:pt idx="10">
                        <c:v>1096.683</c:v>
                      </c:pt>
                      <c:pt idx="11">
                        <c:v>1096.2719999999999</c:v>
                      </c:pt>
                      <c:pt idx="12">
                        <c:v>1095.8609999999999</c:v>
                      </c:pt>
                      <c:pt idx="13">
                        <c:v>1095.45</c:v>
                      </c:pt>
                      <c:pt idx="14">
                        <c:v>1095.039</c:v>
                      </c:pt>
                      <c:pt idx="15">
                        <c:v>1094.6279999999999</c:v>
                      </c:pt>
                      <c:pt idx="16">
                        <c:v>1094.1877999999999</c:v>
                      </c:pt>
                      <c:pt idx="17">
                        <c:v>1093.7475999999999</c:v>
                      </c:pt>
                      <c:pt idx="18">
                        <c:v>1093.3073999999999</c:v>
                      </c:pt>
                      <c:pt idx="19">
                        <c:v>1092.8671999999999</c:v>
                      </c:pt>
                      <c:pt idx="20">
                        <c:v>1092.4270000000001</c:v>
                      </c:pt>
                      <c:pt idx="21">
                        <c:v>1091.9868000000001</c:v>
                      </c:pt>
                      <c:pt idx="22">
                        <c:v>1091.5466000000001</c:v>
                      </c:pt>
                      <c:pt idx="23">
                        <c:v>1091.1064000000001</c:v>
                      </c:pt>
                      <c:pt idx="24">
                        <c:v>1090.6662000000001</c:v>
                      </c:pt>
                      <c:pt idx="25">
                        <c:v>1090.2260000000001</c:v>
                      </c:pt>
                      <c:pt idx="26">
                        <c:v>1089.7563</c:v>
                      </c:pt>
                      <c:pt idx="27">
                        <c:v>1089.2866000000001</c:v>
                      </c:pt>
                      <c:pt idx="28">
                        <c:v>1088.8169</c:v>
                      </c:pt>
                      <c:pt idx="29">
                        <c:v>1088.3472000000002</c:v>
                      </c:pt>
                      <c:pt idx="30">
                        <c:v>1087.8775000000001</c:v>
                      </c:pt>
                      <c:pt idx="31">
                        <c:v>1087.4078</c:v>
                      </c:pt>
                      <c:pt idx="32">
                        <c:v>1086.9381000000001</c:v>
                      </c:pt>
                      <c:pt idx="33">
                        <c:v>1086.4684</c:v>
                      </c:pt>
                      <c:pt idx="34">
                        <c:v>1085.9987000000001</c:v>
                      </c:pt>
                      <c:pt idx="35">
                        <c:v>1085.529</c:v>
                      </c:pt>
                      <c:pt idx="36">
                        <c:v>1085.0299</c:v>
                      </c:pt>
                      <c:pt idx="37">
                        <c:v>1084.5308</c:v>
                      </c:pt>
                      <c:pt idx="38">
                        <c:v>1084.0317</c:v>
                      </c:pt>
                      <c:pt idx="39">
                        <c:v>1083.5326</c:v>
                      </c:pt>
                      <c:pt idx="40">
                        <c:v>1083.0335</c:v>
                      </c:pt>
                      <c:pt idx="41">
                        <c:v>1082.5344</c:v>
                      </c:pt>
                      <c:pt idx="42">
                        <c:v>1082.0353</c:v>
                      </c:pt>
                      <c:pt idx="43">
                        <c:v>1081.5362</c:v>
                      </c:pt>
                      <c:pt idx="44">
                        <c:v>1081.0371</c:v>
                      </c:pt>
                      <c:pt idx="45">
                        <c:v>1080.538</c:v>
                      </c:pt>
                      <c:pt idx="46">
                        <c:v>1080.0093999999999</c:v>
                      </c:pt>
                      <c:pt idx="47">
                        <c:v>1079.4808</c:v>
                      </c:pt>
                      <c:pt idx="48">
                        <c:v>1078.9521999999999</c:v>
                      </c:pt>
                      <c:pt idx="49">
                        <c:v>1078.4236000000001</c:v>
                      </c:pt>
                      <c:pt idx="50">
                        <c:v>1077.895</c:v>
                      </c:pt>
                      <c:pt idx="51">
                        <c:v>1077.3663999999999</c:v>
                      </c:pt>
                      <c:pt idx="52">
                        <c:v>1076.8378</c:v>
                      </c:pt>
                      <c:pt idx="53">
                        <c:v>1076.3091999999999</c:v>
                      </c:pt>
                      <c:pt idx="54">
                        <c:v>1075.7806</c:v>
                      </c:pt>
                      <c:pt idx="55">
                        <c:v>1075.252</c:v>
                      </c:pt>
                      <c:pt idx="56">
                        <c:v>1074.6939</c:v>
                      </c:pt>
                      <c:pt idx="57">
                        <c:v>1074.1358</c:v>
                      </c:pt>
                      <c:pt idx="58">
                        <c:v>1073.5777</c:v>
                      </c:pt>
                      <c:pt idx="59">
                        <c:v>1073.0196000000001</c:v>
                      </c:pt>
                      <c:pt idx="60">
                        <c:v>1072.4614999999999</c:v>
                      </c:pt>
                      <c:pt idx="61">
                        <c:v>1071.9033999999999</c:v>
                      </c:pt>
                      <c:pt idx="62">
                        <c:v>1071.3453</c:v>
                      </c:pt>
                      <c:pt idx="63">
                        <c:v>1070.7872</c:v>
                      </c:pt>
                      <c:pt idx="64">
                        <c:v>1070.2291</c:v>
                      </c:pt>
                      <c:pt idx="65">
                        <c:v>1069.671</c:v>
                      </c:pt>
                      <c:pt idx="66">
                        <c:v>1069.0835</c:v>
                      </c:pt>
                      <c:pt idx="67">
                        <c:v>1068.4960000000001</c:v>
                      </c:pt>
                      <c:pt idx="68">
                        <c:v>1067.9085</c:v>
                      </c:pt>
                      <c:pt idx="69">
                        <c:v>1067.3210000000001</c:v>
                      </c:pt>
                      <c:pt idx="70">
                        <c:v>1066.7335</c:v>
                      </c:pt>
                      <c:pt idx="71">
                        <c:v>1066.146</c:v>
                      </c:pt>
                      <c:pt idx="72">
                        <c:v>1065.5585000000001</c:v>
                      </c:pt>
                      <c:pt idx="73">
                        <c:v>1064.971</c:v>
                      </c:pt>
                      <c:pt idx="74">
                        <c:v>1064.3835000000001</c:v>
                      </c:pt>
                      <c:pt idx="75">
                        <c:v>1063.796</c:v>
                      </c:pt>
                      <c:pt idx="76">
                        <c:v>1063.1792</c:v>
                      </c:pt>
                      <c:pt idx="77">
                        <c:v>1062.5624</c:v>
                      </c:pt>
                      <c:pt idx="78">
                        <c:v>1061.9456</c:v>
                      </c:pt>
                      <c:pt idx="79">
                        <c:v>1061.3288</c:v>
                      </c:pt>
                      <c:pt idx="80">
                        <c:v>1060.712</c:v>
                      </c:pt>
                      <c:pt idx="81">
                        <c:v>1060.0952</c:v>
                      </c:pt>
                      <c:pt idx="82">
                        <c:v>1059.4784</c:v>
                      </c:pt>
                      <c:pt idx="83">
                        <c:v>1058.8616</c:v>
                      </c:pt>
                      <c:pt idx="84">
                        <c:v>1058.2447999999999</c:v>
                      </c:pt>
                      <c:pt idx="85">
                        <c:v>1057.6279999999999</c:v>
                      </c:pt>
                      <c:pt idx="86">
                        <c:v>1056.9820999999999</c:v>
                      </c:pt>
                      <c:pt idx="87">
                        <c:v>1056.3362</c:v>
                      </c:pt>
                      <c:pt idx="88">
                        <c:v>1055.6903</c:v>
                      </c:pt>
                      <c:pt idx="89">
                        <c:v>1055.0444</c:v>
                      </c:pt>
                      <c:pt idx="90">
                        <c:v>1054.3985</c:v>
                      </c:pt>
                      <c:pt idx="91">
                        <c:v>1053.7526</c:v>
                      </c:pt>
                      <c:pt idx="92">
                        <c:v>1053.1067</c:v>
                      </c:pt>
                      <c:pt idx="93">
                        <c:v>1052.4608000000001</c:v>
                      </c:pt>
                      <c:pt idx="94">
                        <c:v>1051.8149000000001</c:v>
                      </c:pt>
                      <c:pt idx="95">
                        <c:v>1051.1690000000001</c:v>
                      </c:pt>
                      <c:pt idx="96">
                        <c:v>1050.4942000000001</c:v>
                      </c:pt>
                      <c:pt idx="97">
                        <c:v>1049.8194000000001</c:v>
                      </c:pt>
                      <c:pt idx="98">
                        <c:v>1049.1446000000001</c:v>
                      </c:pt>
                      <c:pt idx="99">
                        <c:v>1048.4698000000001</c:v>
                      </c:pt>
                      <c:pt idx="100">
                        <c:v>1047.7950000000001</c:v>
                      </c:pt>
                      <c:pt idx="101">
                        <c:v>1047.1202000000001</c:v>
                      </c:pt>
                      <c:pt idx="102">
                        <c:v>1046.4454000000001</c:v>
                      </c:pt>
                      <c:pt idx="103">
                        <c:v>1045.7706000000001</c:v>
                      </c:pt>
                      <c:pt idx="104">
                        <c:v>1045.0958000000001</c:v>
                      </c:pt>
                      <c:pt idx="105">
                        <c:v>1044.421</c:v>
                      </c:pt>
                      <c:pt idx="106">
                        <c:v>1043.7175</c:v>
                      </c:pt>
                      <c:pt idx="107">
                        <c:v>1043.0140000000001</c:v>
                      </c:pt>
                      <c:pt idx="108">
                        <c:v>1042.3105</c:v>
                      </c:pt>
                      <c:pt idx="109">
                        <c:v>1041.607</c:v>
                      </c:pt>
                      <c:pt idx="110">
                        <c:v>1040.9034999999999</c:v>
                      </c:pt>
                      <c:pt idx="111">
                        <c:v>1040.2</c:v>
                      </c:pt>
                      <c:pt idx="112">
                        <c:v>1039.4965</c:v>
                      </c:pt>
                      <c:pt idx="113">
                        <c:v>1038.7929999999999</c:v>
                      </c:pt>
                      <c:pt idx="114">
                        <c:v>1038.0895</c:v>
                      </c:pt>
                      <c:pt idx="115">
                        <c:v>1037.386</c:v>
                      </c:pt>
                      <c:pt idx="116">
                        <c:v>1036.654</c:v>
                      </c:pt>
                      <c:pt idx="117">
                        <c:v>1035.922</c:v>
                      </c:pt>
                      <c:pt idx="118">
                        <c:v>1035.19</c:v>
                      </c:pt>
                      <c:pt idx="119">
                        <c:v>1034.4580000000001</c:v>
                      </c:pt>
                      <c:pt idx="120">
                        <c:v>1033.7260000000001</c:v>
                      </c:pt>
                      <c:pt idx="121">
                        <c:v>1032.9939999999999</c:v>
                      </c:pt>
                      <c:pt idx="122">
                        <c:v>1032.2619999999999</c:v>
                      </c:pt>
                      <c:pt idx="123">
                        <c:v>1031.53</c:v>
                      </c:pt>
                      <c:pt idx="124">
                        <c:v>1030.798</c:v>
                      </c:pt>
                      <c:pt idx="125">
                        <c:v>1030.066</c:v>
                      </c:pt>
                      <c:pt idx="126">
                        <c:v>1029.3059000000001</c:v>
                      </c:pt>
                      <c:pt idx="127">
                        <c:v>1028.5458000000001</c:v>
                      </c:pt>
                      <c:pt idx="128">
                        <c:v>1027.7857000000001</c:v>
                      </c:pt>
                      <c:pt idx="129">
                        <c:v>1027.0255999999999</c:v>
                      </c:pt>
                      <c:pt idx="130">
                        <c:v>1026.2655</c:v>
                      </c:pt>
                      <c:pt idx="131">
                        <c:v>1025.5054</c:v>
                      </c:pt>
                      <c:pt idx="132">
                        <c:v>1024.7453</c:v>
                      </c:pt>
                      <c:pt idx="133">
                        <c:v>1023.9852000000001</c:v>
                      </c:pt>
                      <c:pt idx="134">
                        <c:v>1023.2251</c:v>
                      </c:pt>
                      <c:pt idx="135">
                        <c:v>1022.465</c:v>
                      </c:pt>
                      <c:pt idx="136">
                        <c:v>1021.6772000000001</c:v>
                      </c:pt>
                      <c:pt idx="137">
                        <c:v>1020.8894</c:v>
                      </c:pt>
                      <c:pt idx="138">
                        <c:v>1020.1016</c:v>
                      </c:pt>
                      <c:pt idx="139">
                        <c:v>1019.3138</c:v>
                      </c:pt>
                      <c:pt idx="140">
                        <c:v>1018.5260000000001</c:v>
                      </c:pt>
                      <c:pt idx="141">
                        <c:v>1017.7382</c:v>
                      </c:pt>
                      <c:pt idx="142">
                        <c:v>1016.9503999999999</c:v>
                      </c:pt>
                      <c:pt idx="143">
                        <c:v>1016.1626</c:v>
                      </c:pt>
                      <c:pt idx="144">
                        <c:v>1015.3748000000001</c:v>
                      </c:pt>
                      <c:pt idx="145">
                        <c:v>1014.587</c:v>
                      </c:pt>
                      <c:pt idx="146">
                        <c:v>1013.7718</c:v>
                      </c:pt>
                      <c:pt idx="147">
                        <c:v>1012.9566</c:v>
                      </c:pt>
                      <c:pt idx="148">
                        <c:v>1012.1414</c:v>
                      </c:pt>
                      <c:pt idx="149">
                        <c:v>1011.3262</c:v>
                      </c:pt>
                      <c:pt idx="150">
                        <c:v>1010.511</c:v>
                      </c:pt>
                      <c:pt idx="151">
                        <c:v>1009.6958</c:v>
                      </c:pt>
                      <c:pt idx="152">
                        <c:v>1008.8806</c:v>
                      </c:pt>
                      <c:pt idx="153">
                        <c:v>1008.0654</c:v>
                      </c:pt>
                      <c:pt idx="154">
                        <c:v>1007.2501999999999</c:v>
                      </c:pt>
                      <c:pt idx="155">
                        <c:v>1006.4349999999999</c:v>
                      </c:pt>
                      <c:pt idx="156">
                        <c:v>1005.5929299999999</c:v>
                      </c:pt>
                      <c:pt idx="157">
                        <c:v>1004.75086</c:v>
                      </c:pt>
                      <c:pt idx="158">
                        <c:v>1003.90879</c:v>
                      </c:pt>
                      <c:pt idx="159">
                        <c:v>1003.06672</c:v>
                      </c:pt>
                      <c:pt idx="160">
                        <c:v>1002.22465</c:v>
                      </c:pt>
                      <c:pt idx="161">
                        <c:v>1001.38258</c:v>
                      </c:pt>
                      <c:pt idx="162">
                        <c:v>1000.54051</c:v>
                      </c:pt>
                      <c:pt idx="163">
                        <c:v>999.69844000000001</c:v>
                      </c:pt>
                      <c:pt idx="164">
                        <c:v>998.85637000000008</c:v>
                      </c:pt>
                      <c:pt idx="165">
                        <c:v>998.01430000000005</c:v>
                      </c:pt>
                      <c:pt idx="166">
                        <c:v>989.32960000000003</c:v>
                      </c:pt>
                      <c:pt idx="167">
                        <c:v>980.38610000000006</c:v>
                      </c:pt>
                      <c:pt idx="168">
                        <c:v>971.18970000000002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9-184C-414D-84AC-804EC916F92B}"/>
                  </c:ext>
                </c:extLst>
              </c15:ser>
            </c15:filteredScatterSeries>
            <c15:filteredScatterSeries>
              <c15:ser>
                <c:idx val="58"/>
                <c:order val="5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Glikol!$BM$17</c15:sqref>
                        </c15:formulaRef>
                      </c:ext>
                    </c:extLst>
                    <c:strCache>
                      <c:ptCount val="1"/>
                      <c:pt idx="0">
                        <c:v>54 %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Glikol!$BM$18:$BM$186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5">
                        <c:v>1100.249</c:v>
                      </c:pt>
                      <c:pt idx="6">
                        <c:v>1099.8306666666667</c:v>
                      </c:pt>
                      <c:pt idx="7">
                        <c:v>1099.4123333333332</c:v>
                      </c:pt>
                      <c:pt idx="8">
                        <c:v>1098.9940000000001</c:v>
                      </c:pt>
                      <c:pt idx="9">
                        <c:v>1098.5756666666666</c:v>
                      </c:pt>
                      <c:pt idx="10">
                        <c:v>1098.1573333333333</c:v>
                      </c:pt>
                      <c:pt idx="11">
                        <c:v>1097.739</c:v>
                      </c:pt>
                      <c:pt idx="12">
                        <c:v>1097.3206666666665</c:v>
                      </c:pt>
                      <c:pt idx="13">
                        <c:v>1096.9023333333334</c:v>
                      </c:pt>
                      <c:pt idx="14">
                        <c:v>1096.4839999999999</c:v>
                      </c:pt>
                      <c:pt idx="15">
                        <c:v>1096.0656666666666</c:v>
                      </c:pt>
                      <c:pt idx="16">
                        <c:v>1095.6187666666667</c:v>
                      </c:pt>
                      <c:pt idx="17">
                        <c:v>1095.1718666666666</c:v>
                      </c:pt>
                      <c:pt idx="18">
                        <c:v>1094.7249666666667</c:v>
                      </c:pt>
                      <c:pt idx="19">
                        <c:v>1094.2780666666665</c:v>
                      </c:pt>
                      <c:pt idx="20">
                        <c:v>1093.8311666666668</c:v>
                      </c:pt>
                      <c:pt idx="21">
                        <c:v>1093.3842666666667</c:v>
                      </c:pt>
                      <c:pt idx="22">
                        <c:v>1092.9373666666668</c:v>
                      </c:pt>
                      <c:pt idx="23">
                        <c:v>1092.4904666666666</c:v>
                      </c:pt>
                      <c:pt idx="24">
                        <c:v>1092.0435666666667</c:v>
                      </c:pt>
                      <c:pt idx="25">
                        <c:v>1091.5966666666668</c:v>
                      </c:pt>
                      <c:pt idx="26">
                        <c:v>1091.1208999999999</c:v>
                      </c:pt>
                      <c:pt idx="27">
                        <c:v>1090.6451333333334</c:v>
                      </c:pt>
                      <c:pt idx="28">
                        <c:v>1090.1693666666667</c:v>
                      </c:pt>
                      <c:pt idx="29">
                        <c:v>1089.6936000000001</c:v>
                      </c:pt>
                      <c:pt idx="30">
                        <c:v>1089.2178333333334</c:v>
                      </c:pt>
                      <c:pt idx="31">
                        <c:v>1088.7420666666667</c:v>
                      </c:pt>
                      <c:pt idx="32">
                        <c:v>1088.2663</c:v>
                      </c:pt>
                      <c:pt idx="33">
                        <c:v>1087.7905333333333</c:v>
                      </c:pt>
                      <c:pt idx="34">
                        <c:v>1087.3147666666669</c:v>
                      </c:pt>
                      <c:pt idx="35">
                        <c:v>1086.8389999999999</c:v>
                      </c:pt>
                      <c:pt idx="36">
                        <c:v>1086.3343666666667</c:v>
                      </c:pt>
                      <c:pt idx="37">
                        <c:v>1085.8297333333333</c:v>
                      </c:pt>
                      <c:pt idx="38">
                        <c:v>1085.3251</c:v>
                      </c:pt>
                      <c:pt idx="39">
                        <c:v>1084.8204666666666</c:v>
                      </c:pt>
                      <c:pt idx="40">
                        <c:v>1084.3158333333333</c:v>
                      </c:pt>
                      <c:pt idx="41">
                        <c:v>1083.8112000000001</c:v>
                      </c:pt>
                      <c:pt idx="42">
                        <c:v>1083.3065666666666</c:v>
                      </c:pt>
                      <c:pt idx="43">
                        <c:v>1082.8019333333334</c:v>
                      </c:pt>
                      <c:pt idx="44">
                        <c:v>1082.2973</c:v>
                      </c:pt>
                      <c:pt idx="45">
                        <c:v>1081.7926666666667</c:v>
                      </c:pt>
                      <c:pt idx="46">
                        <c:v>1081.2591666666665</c:v>
                      </c:pt>
                      <c:pt idx="47">
                        <c:v>1080.7256666666667</c:v>
                      </c:pt>
                      <c:pt idx="48">
                        <c:v>1080.1921666666667</c:v>
                      </c:pt>
                      <c:pt idx="49">
                        <c:v>1079.6586666666667</c:v>
                      </c:pt>
                      <c:pt idx="50">
                        <c:v>1079.1251666666667</c:v>
                      </c:pt>
                      <c:pt idx="51">
                        <c:v>1078.5916666666665</c:v>
                      </c:pt>
                      <c:pt idx="52">
                        <c:v>1078.0581666666667</c:v>
                      </c:pt>
                      <c:pt idx="53">
                        <c:v>1077.5246666666667</c:v>
                      </c:pt>
                      <c:pt idx="54">
                        <c:v>1076.9911666666667</c:v>
                      </c:pt>
                      <c:pt idx="55">
                        <c:v>1076.4576666666667</c:v>
                      </c:pt>
                      <c:pt idx="56">
                        <c:v>1075.8951999999999</c:v>
                      </c:pt>
                      <c:pt idx="57">
                        <c:v>1075.3327333333334</c:v>
                      </c:pt>
                      <c:pt idx="58">
                        <c:v>1074.7702666666667</c:v>
                      </c:pt>
                      <c:pt idx="59">
                        <c:v>1074.2078000000001</c:v>
                      </c:pt>
                      <c:pt idx="60">
                        <c:v>1073.6453333333332</c:v>
                      </c:pt>
                      <c:pt idx="61">
                        <c:v>1073.0828666666666</c:v>
                      </c:pt>
                      <c:pt idx="62">
                        <c:v>1072.5203999999999</c:v>
                      </c:pt>
                      <c:pt idx="63">
                        <c:v>1071.9579333333334</c:v>
                      </c:pt>
                      <c:pt idx="64">
                        <c:v>1071.3954666666666</c:v>
                      </c:pt>
                      <c:pt idx="65">
                        <c:v>1070.8330000000001</c:v>
                      </c:pt>
                      <c:pt idx="66">
                        <c:v>1070.2416666666666</c:v>
                      </c:pt>
                      <c:pt idx="67">
                        <c:v>1069.6503333333333</c:v>
                      </c:pt>
                      <c:pt idx="68">
                        <c:v>1069.059</c:v>
                      </c:pt>
                      <c:pt idx="69">
                        <c:v>1068.4676666666667</c:v>
                      </c:pt>
                      <c:pt idx="70">
                        <c:v>1067.8763333333334</c:v>
                      </c:pt>
                      <c:pt idx="71">
                        <c:v>1067.2849999999999</c:v>
                      </c:pt>
                      <c:pt idx="72">
                        <c:v>1066.6936666666668</c:v>
                      </c:pt>
                      <c:pt idx="73">
                        <c:v>1066.1023333333333</c:v>
                      </c:pt>
                      <c:pt idx="74">
                        <c:v>1065.511</c:v>
                      </c:pt>
                      <c:pt idx="75">
                        <c:v>1064.9196666666667</c:v>
                      </c:pt>
                      <c:pt idx="76">
                        <c:v>1064.2995666666666</c:v>
                      </c:pt>
                      <c:pt idx="77">
                        <c:v>1063.6794666666667</c:v>
                      </c:pt>
                      <c:pt idx="78">
                        <c:v>1063.0593666666666</c:v>
                      </c:pt>
                      <c:pt idx="79">
                        <c:v>1062.4392666666668</c:v>
                      </c:pt>
                      <c:pt idx="80">
                        <c:v>1061.8191666666667</c:v>
                      </c:pt>
                      <c:pt idx="81">
                        <c:v>1061.1990666666666</c:v>
                      </c:pt>
                      <c:pt idx="82">
                        <c:v>1060.5789666666667</c:v>
                      </c:pt>
                      <c:pt idx="83">
                        <c:v>1059.9588666666666</c:v>
                      </c:pt>
                      <c:pt idx="84">
                        <c:v>1059.3387666666667</c:v>
                      </c:pt>
                      <c:pt idx="85">
                        <c:v>1058.7186666666666</c:v>
                      </c:pt>
                      <c:pt idx="86">
                        <c:v>1058.0699666666667</c:v>
                      </c:pt>
                      <c:pt idx="87">
                        <c:v>1057.4212666666667</c:v>
                      </c:pt>
                      <c:pt idx="88">
                        <c:v>1056.7725666666668</c:v>
                      </c:pt>
                      <c:pt idx="89">
                        <c:v>1056.1238666666666</c:v>
                      </c:pt>
                      <c:pt idx="90">
                        <c:v>1055.4751666666666</c:v>
                      </c:pt>
                      <c:pt idx="91">
                        <c:v>1054.8264666666666</c:v>
                      </c:pt>
                      <c:pt idx="92">
                        <c:v>1054.1777666666667</c:v>
                      </c:pt>
                      <c:pt idx="93">
                        <c:v>1053.5290666666667</c:v>
                      </c:pt>
                      <c:pt idx="94">
                        <c:v>1052.8803666666668</c:v>
                      </c:pt>
                      <c:pt idx="95">
                        <c:v>1052.2316666666668</c:v>
                      </c:pt>
                      <c:pt idx="96">
                        <c:v>1051.5545</c:v>
                      </c:pt>
                      <c:pt idx="97">
                        <c:v>1050.8773333333334</c:v>
                      </c:pt>
                      <c:pt idx="98">
                        <c:v>1050.2001666666667</c:v>
                      </c:pt>
                      <c:pt idx="99">
                        <c:v>1049.5230000000001</c:v>
                      </c:pt>
                      <c:pt idx="100">
                        <c:v>1048.8458333333333</c:v>
                      </c:pt>
                      <c:pt idx="101">
                        <c:v>1048.1686666666667</c:v>
                      </c:pt>
                      <c:pt idx="102">
                        <c:v>1047.4915000000001</c:v>
                      </c:pt>
                      <c:pt idx="103">
                        <c:v>1046.8143333333335</c:v>
                      </c:pt>
                      <c:pt idx="104">
                        <c:v>1046.1371666666666</c:v>
                      </c:pt>
                      <c:pt idx="105">
                        <c:v>1045.46</c:v>
                      </c:pt>
                      <c:pt idx="106">
                        <c:v>1044.7546</c:v>
                      </c:pt>
                      <c:pt idx="107">
                        <c:v>1044.0492000000002</c:v>
                      </c:pt>
                      <c:pt idx="108">
                        <c:v>1043.3438000000001</c:v>
                      </c:pt>
                      <c:pt idx="109">
                        <c:v>1042.6384</c:v>
                      </c:pt>
                      <c:pt idx="110">
                        <c:v>1041.933</c:v>
                      </c:pt>
                      <c:pt idx="111">
                        <c:v>1041.2275999999999</c:v>
                      </c:pt>
                      <c:pt idx="112">
                        <c:v>1040.5221999999999</c:v>
                      </c:pt>
                      <c:pt idx="113">
                        <c:v>1039.8167999999998</c:v>
                      </c:pt>
                      <c:pt idx="114">
                        <c:v>1039.1114</c:v>
                      </c:pt>
                      <c:pt idx="115">
                        <c:v>1038.4059999999999</c:v>
                      </c:pt>
                      <c:pt idx="116">
                        <c:v>1037.6725333333334</c:v>
                      </c:pt>
                      <c:pt idx="117">
                        <c:v>1036.9390666666666</c:v>
                      </c:pt>
                      <c:pt idx="118">
                        <c:v>1036.2056</c:v>
                      </c:pt>
                      <c:pt idx="119">
                        <c:v>1035.4721333333334</c:v>
                      </c:pt>
                      <c:pt idx="120">
                        <c:v>1034.7386666666669</c:v>
                      </c:pt>
                      <c:pt idx="121">
                        <c:v>1034.0052000000001</c:v>
                      </c:pt>
                      <c:pt idx="122">
                        <c:v>1033.2717333333333</c:v>
                      </c:pt>
                      <c:pt idx="123">
                        <c:v>1032.5382666666667</c:v>
                      </c:pt>
                      <c:pt idx="124">
                        <c:v>1031.8048000000001</c:v>
                      </c:pt>
                      <c:pt idx="125">
                        <c:v>1031.0713333333333</c:v>
                      </c:pt>
                      <c:pt idx="126">
                        <c:v>1030.3102000000001</c:v>
                      </c:pt>
                      <c:pt idx="127">
                        <c:v>1029.5490666666667</c:v>
                      </c:pt>
                      <c:pt idx="128">
                        <c:v>1028.7879333333335</c:v>
                      </c:pt>
                      <c:pt idx="129">
                        <c:v>1028.0268000000001</c:v>
                      </c:pt>
                      <c:pt idx="130">
                        <c:v>1027.2656666666667</c:v>
                      </c:pt>
                      <c:pt idx="131">
                        <c:v>1026.5045333333333</c:v>
                      </c:pt>
                      <c:pt idx="132">
                        <c:v>1025.7434000000001</c:v>
                      </c:pt>
                      <c:pt idx="133">
                        <c:v>1024.9822666666666</c:v>
                      </c:pt>
                      <c:pt idx="134">
                        <c:v>1024.2211333333335</c:v>
                      </c:pt>
                      <c:pt idx="135">
                        <c:v>1023.46</c:v>
                      </c:pt>
                      <c:pt idx="136">
                        <c:v>1022.6715333333334</c:v>
                      </c:pt>
                      <c:pt idx="137">
                        <c:v>1021.8830666666667</c:v>
                      </c:pt>
                      <c:pt idx="138">
                        <c:v>1021.0946</c:v>
                      </c:pt>
                      <c:pt idx="139">
                        <c:v>1020.3061333333334</c:v>
                      </c:pt>
                      <c:pt idx="140">
                        <c:v>1019.5176666666667</c:v>
                      </c:pt>
                      <c:pt idx="141">
                        <c:v>1018.7292</c:v>
                      </c:pt>
                      <c:pt idx="142">
                        <c:v>1017.9407333333334</c:v>
                      </c:pt>
                      <c:pt idx="143">
                        <c:v>1017.1522666666667</c:v>
                      </c:pt>
                      <c:pt idx="144">
                        <c:v>1016.3638000000001</c:v>
                      </c:pt>
                      <c:pt idx="145">
                        <c:v>1015.5753333333333</c:v>
                      </c:pt>
                      <c:pt idx="146">
                        <c:v>1014.7598666666667</c:v>
                      </c:pt>
                      <c:pt idx="147">
                        <c:v>1013.9444</c:v>
                      </c:pt>
                      <c:pt idx="148">
                        <c:v>1013.1289333333333</c:v>
                      </c:pt>
                      <c:pt idx="149">
                        <c:v>1012.3134666666666</c:v>
                      </c:pt>
                      <c:pt idx="150">
                        <c:v>1011.4979999999999</c:v>
                      </c:pt>
                      <c:pt idx="151">
                        <c:v>1010.6825333333334</c:v>
                      </c:pt>
                      <c:pt idx="152">
                        <c:v>1009.8670666666667</c:v>
                      </c:pt>
                      <c:pt idx="153">
                        <c:v>1009.0516</c:v>
                      </c:pt>
                      <c:pt idx="154">
                        <c:v>1008.2361333333333</c:v>
                      </c:pt>
                      <c:pt idx="155">
                        <c:v>1007.4206666666666</c:v>
                      </c:pt>
                      <c:pt idx="156">
                        <c:v>1006.5786866666666</c:v>
                      </c:pt>
                      <c:pt idx="157">
                        <c:v>1005.7367066666667</c:v>
                      </c:pt>
                      <c:pt idx="158">
                        <c:v>1004.8947266666667</c:v>
                      </c:pt>
                      <c:pt idx="159">
                        <c:v>1004.0527466666667</c:v>
                      </c:pt>
                      <c:pt idx="160">
                        <c:v>1003.2107666666667</c:v>
                      </c:pt>
                      <c:pt idx="161">
                        <c:v>1002.3687866666667</c:v>
                      </c:pt>
                      <c:pt idx="162">
                        <c:v>1001.5268066666667</c:v>
                      </c:pt>
                      <c:pt idx="163">
                        <c:v>1000.6848266666667</c:v>
                      </c:pt>
                      <c:pt idx="164">
                        <c:v>999.84284666666679</c:v>
                      </c:pt>
                      <c:pt idx="165">
                        <c:v>999.00086666666675</c:v>
                      </c:pt>
                      <c:pt idx="166">
                        <c:v>990.32006666666666</c:v>
                      </c:pt>
                      <c:pt idx="167">
                        <c:v>981.38373333333334</c:v>
                      </c:pt>
                      <c:pt idx="168">
                        <c:v>972.19733333333329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A-184C-414D-84AC-804EC916F92B}"/>
                  </c:ext>
                </c:extLst>
              </c15:ser>
            </c15:filteredScatterSeries>
            <c15:filteredScatterSeries>
              <c15:ser>
                <c:idx val="60"/>
                <c:order val="60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Glikol!$BO$17</c15:sqref>
                        </c15:formulaRef>
                      </c:ext>
                    </c:extLst>
                    <c:strCache>
                      <c:ptCount val="1"/>
                      <c:pt idx="0">
                        <c:v>56 %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Glikol!$F$18:$F$186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-45</c:v>
                      </c:pt>
                      <c:pt idx="1">
                        <c:v>-44</c:v>
                      </c:pt>
                      <c:pt idx="2">
                        <c:v>-43</c:v>
                      </c:pt>
                      <c:pt idx="3">
                        <c:v>-42</c:v>
                      </c:pt>
                      <c:pt idx="4">
                        <c:v>-41</c:v>
                      </c:pt>
                      <c:pt idx="5">
                        <c:v>-40</c:v>
                      </c:pt>
                      <c:pt idx="6">
                        <c:v>-39</c:v>
                      </c:pt>
                      <c:pt idx="7">
                        <c:v>-38</c:v>
                      </c:pt>
                      <c:pt idx="8">
                        <c:v>-37</c:v>
                      </c:pt>
                      <c:pt idx="9">
                        <c:v>-36</c:v>
                      </c:pt>
                      <c:pt idx="10">
                        <c:v>-35</c:v>
                      </c:pt>
                      <c:pt idx="11">
                        <c:v>-34</c:v>
                      </c:pt>
                      <c:pt idx="12">
                        <c:v>-33</c:v>
                      </c:pt>
                      <c:pt idx="13">
                        <c:v>-32</c:v>
                      </c:pt>
                      <c:pt idx="14">
                        <c:v>-31</c:v>
                      </c:pt>
                      <c:pt idx="15">
                        <c:v>-30</c:v>
                      </c:pt>
                      <c:pt idx="16">
                        <c:v>-29</c:v>
                      </c:pt>
                      <c:pt idx="17">
                        <c:v>-28</c:v>
                      </c:pt>
                      <c:pt idx="18">
                        <c:v>-27</c:v>
                      </c:pt>
                      <c:pt idx="19">
                        <c:v>-26</c:v>
                      </c:pt>
                      <c:pt idx="20">
                        <c:v>-25</c:v>
                      </c:pt>
                      <c:pt idx="21">
                        <c:v>-24</c:v>
                      </c:pt>
                      <c:pt idx="22">
                        <c:v>-23</c:v>
                      </c:pt>
                      <c:pt idx="23">
                        <c:v>-22</c:v>
                      </c:pt>
                      <c:pt idx="24">
                        <c:v>-21</c:v>
                      </c:pt>
                      <c:pt idx="25">
                        <c:v>-20</c:v>
                      </c:pt>
                      <c:pt idx="26">
                        <c:v>-19</c:v>
                      </c:pt>
                      <c:pt idx="27">
                        <c:v>-18</c:v>
                      </c:pt>
                      <c:pt idx="28">
                        <c:v>-17</c:v>
                      </c:pt>
                      <c:pt idx="29">
                        <c:v>-16</c:v>
                      </c:pt>
                      <c:pt idx="30">
                        <c:v>-15</c:v>
                      </c:pt>
                      <c:pt idx="31">
                        <c:v>-14</c:v>
                      </c:pt>
                      <c:pt idx="32">
                        <c:v>-13</c:v>
                      </c:pt>
                      <c:pt idx="33">
                        <c:v>-12</c:v>
                      </c:pt>
                      <c:pt idx="34">
                        <c:v>-11</c:v>
                      </c:pt>
                      <c:pt idx="35">
                        <c:v>-10</c:v>
                      </c:pt>
                      <c:pt idx="36">
                        <c:v>-9</c:v>
                      </c:pt>
                      <c:pt idx="37">
                        <c:v>-8</c:v>
                      </c:pt>
                      <c:pt idx="38">
                        <c:v>-7</c:v>
                      </c:pt>
                      <c:pt idx="39">
                        <c:v>-6</c:v>
                      </c:pt>
                      <c:pt idx="40">
                        <c:v>-5</c:v>
                      </c:pt>
                      <c:pt idx="41">
                        <c:v>-4</c:v>
                      </c:pt>
                      <c:pt idx="42">
                        <c:v>-3</c:v>
                      </c:pt>
                      <c:pt idx="43">
                        <c:v>-2</c:v>
                      </c:pt>
                      <c:pt idx="44">
                        <c:v>-1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2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5</c:v>
                      </c:pt>
                      <c:pt idx="51">
                        <c:v>6</c:v>
                      </c:pt>
                      <c:pt idx="52">
                        <c:v>7</c:v>
                      </c:pt>
                      <c:pt idx="53">
                        <c:v>8</c:v>
                      </c:pt>
                      <c:pt idx="54">
                        <c:v>9</c:v>
                      </c:pt>
                      <c:pt idx="55">
                        <c:v>10</c:v>
                      </c:pt>
                      <c:pt idx="56">
                        <c:v>11</c:v>
                      </c:pt>
                      <c:pt idx="57">
                        <c:v>12</c:v>
                      </c:pt>
                      <c:pt idx="58">
                        <c:v>13</c:v>
                      </c:pt>
                      <c:pt idx="59">
                        <c:v>14</c:v>
                      </c:pt>
                      <c:pt idx="60">
                        <c:v>15</c:v>
                      </c:pt>
                      <c:pt idx="61">
                        <c:v>16</c:v>
                      </c:pt>
                      <c:pt idx="62">
                        <c:v>17</c:v>
                      </c:pt>
                      <c:pt idx="63">
                        <c:v>18</c:v>
                      </c:pt>
                      <c:pt idx="64">
                        <c:v>19</c:v>
                      </c:pt>
                      <c:pt idx="65">
                        <c:v>20</c:v>
                      </c:pt>
                      <c:pt idx="66">
                        <c:v>21</c:v>
                      </c:pt>
                      <c:pt idx="67">
                        <c:v>22</c:v>
                      </c:pt>
                      <c:pt idx="68">
                        <c:v>23</c:v>
                      </c:pt>
                      <c:pt idx="69">
                        <c:v>24</c:v>
                      </c:pt>
                      <c:pt idx="70">
                        <c:v>25</c:v>
                      </c:pt>
                      <c:pt idx="71">
                        <c:v>26</c:v>
                      </c:pt>
                      <c:pt idx="72">
                        <c:v>27</c:v>
                      </c:pt>
                      <c:pt idx="73">
                        <c:v>28</c:v>
                      </c:pt>
                      <c:pt idx="74">
                        <c:v>29</c:v>
                      </c:pt>
                      <c:pt idx="75">
                        <c:v>30</c:v>
                      </c:pt>
                      <c:pt idx="76">
                        <c:v>31</c:v>
                      </c:pt>
                      <c:pt idx="77">
                        <c:v>32</c:v>
                      </c:pt>
                      <c:pt idx="78">
                        <c:v>33</c:v>
                      </c:pt>
                      <c:pt idx="79">
                        <c:v>34</c:v>
                      </c:pt>
                      <c:pt idx="80">
                        <c:v>35</c:v>
                      </c:pt>
                      <c:pt idx="81">
                        <c:v>36</c:v>
                      </c:pt>
                      <c:pt idx="82">
                        <c:v>37</c:v>
                      </c:pt>
                      <c:pt idx="83">
                        <c:v>38</c:v>
                      </c:pt>
                      <c:pt idx="84">
                        <c:v>39</c:v>
                      </c:pt>
                      <c:pt idx="85">
                        <c:v>40</c:v>
                      </c:pt>
                      <c:pt idx="86">
                        <c:v>41</c:v>
                      </c:pt>
                      <c:pt idx="87">
                        <c:v>42</c:v>
                      </c:pt>
                      <c:pt idx="88">
                        <c:v>43</c:v>
                      </c:pt>
                      <c:pt idx="89">
                        <c:v>44</c:v>
                      </c:pt>
                      <c:pt idx="90">
                        <c:v>45</c:v>
                      </c:pt>
                      <c:pt idx="91">
                        <c:v>46</c:v>
                      </c:pt>
                      <c:pt idx="92">
                        <c:v>47</c:v>
                      </c:pt>
                      <c:pt idx="93">
                        <c:v>48</c:v>
                      </c:pt>
                      <c:pt idx="94">
                        <c:v>49</c:v>
                      </c:pt>
                      <c:pt idx="95">
                        <c:v>50</c:v>
                      </c:pt>
                      <c:pt idx="96">
                        <c:v>51</c:v>
                      </c:pt>
                      <c:pt idx="97">
                        <c:v>52</c:v>
                      </c:pt>
                      <c:pt idx="98">
                        <c:v>53</c:v>
                      </c:pt>
                      <c:pt idx="99">
                        <c:v>54</c:v>
                      </c:pt>
                      <c:pt idx="100">
                        <c:v>55</c:v>
                      </c:pt>
                      <c:pt idx="101">
                        <c:v>56</c:v>
                      </c:pt>
                      <c:pt idx="102">
                        <c:v>57</c:v>
                      </c:pt>
                      <c:pt idx="103">
                        <c:v>58</c:v>
                      </c:pt>
                      <c:pt idx="104">
                        <c:v>59</c:v>
                      </c:pt>
                      <c:pt idx="105">
                        <c:v>60</c:v>
                      </c:pt>
                      <c:pt idx="106">
                        <c:v>61</c:v>
                      </c:pt>
                      <c:pt idx="107">
                        <c:v>62</c:v>
                      </c:pt>
                      <c:pt idx="108">
                        <c:v>63</c:v>
                      </c:pt>
                      <c:pt idx="109">
                        <c:v>64</c:v>
                      </c:pt>
                      <c:pt idx="110">
                        <c:v>65</c:v>
                      </c:pt>
                      <c:pt idx="111">
                        <c:v>66</c:v>
                      </c:pt>
                      <c:pt idx="112">
                        <c:v>67</c:v>
                      </c:pt>
                      <c:pt idx="113">
                        <c:v>68</c:v>
                      </c:pt>
                      <c:pt idx="114">
                        <c:v>69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72</c:v>
                      </c:pt>
                      <c:pt idx="118">
                        <c:v>73</c:v>
                      </c:pt>
                      <c:pt idx="119">
                        <c:v>74</c:v>
                      </c:pt>
                      <c:pt idx="120">
                        <c:v>75</c:v>
                      </c:pt>
                      <c:pt idx="121">
                        <c:v>76</c:v>
                      </c:pt>
                      <c:pt idx="122">
                        <c:v>77</c:v>
                      </c:pt>
                      <c:pt idx="123">
                        <c:v>78</c:v>
                      </c:pt>
                      <c:pt idx="124">
                        <c:v>79</c:v>
                      </c:pt>
                      <c:pt idx="125">
                        <c:v>80</c:v>
                      </c:pt>
                      <c:pt idx="126">
                        <c:v>81</c:v>
                      </c:pt>
                      <c:pt idx="127">
                        <c:v>82</c:v>
                      </c:pt>
                      <c:pt idx="128">
                        <c:v>83</c:v>
                      </c:pt>
                      <c:pt idx="129">
                        <c:v>84</c:v>
                      </c:pt>
                      <c:pt idx="130">
                        <c:v>85</c:v>
                      </c:pt>
                      <c:pt idx="131">
                        <c:v>86</c:v>
                      </c:pt>
                      <c:pt idx="132">
                        <c:v>87</c:v>
                      </c:pt>
                      <c:pt idx="133">
                        <c:v>88</c:v>
                      </c:pt>
                      <c:pt idx="134">
                        <c:v>89</c:v>
                      </c:pt>
                      <c:pt idx="135">
                        <c:v>90</c:v>
                      </c:pt>
                      <c:pt idx="136">
                        <c:v>91</c:v>
                      </c:pt>
                      <c:pt idx="137">
                        <c:v>92</c:v>
                      </c:pt>
                      <c:pt idx="138">
                        <c:v>93</c:v>
                      </c:pt>
                      <c:pt idx="139">
                        <c:v>94</c:v>
                      </c:pt>
                      <c:pt idx="140">
                        <c:v>95</c:v>
                      </c:pt>
                      <c:pt idx="141">
                        <c:v>96</c:v>
                      </c:pt>
                      <c:pt idx="142">
                        <c:v>97</c:v>
                      </c:pt>
                      <c:pt idx="143">
                        <c:v>98</c:v>
                      </c:pt>
                      <c:pt idx="144">
                        <c:v>99</c:v>
                      </c:pt>
                      <c:pt idx="145">
                        <c:v>100</c:v>
                      </c:pt>
                      <c:pt idx="146">
                        <c:v>101</c:v>
                      </c:pt>
                      <c:pt idx="147">
                        <c:v>102</c:v>
                      </c:pt>
                      <c:pt idx="148">
                        <c:v>103</c:v>
                      </c:pt>
                      <c:pt idx="149">
                        <c:v>104</c:v>
                      </c:pt>
                      <c:pt idx="150">
                        <c:v>105</c:v>
                      </c:pt>
                      <c:pt idx="151">
                        <c:v>106</c:v>
                      </c:pt>
                      <c:pt idx="152">
                        <c:v>107</c:v>
                      </c:pt>
                      <c:pt idx="153">
                        <c:v>108</c:v>
                      </c:pt>
                      <c:pt idx="154">
                        <c:v>109</c:v>
                      </c:pt>
                      <c:pt idx="155">
                        <c:v>110</c:v>
                      </c:pt>
                      <c:pt idx="156">
                        <c:v>111</c:v>
                      </c:pt>
                      <c:pt idx="157">
                        <c:v>112</c:v>
                      </c:pt>
                      <c:pt idx="158">
                        <c:v>113</c:v>
                      </c:pt>
                      <c:pt idx="159">
                        <c:v>114</c:v>
                      </c:pt>
                      <c:pt idx="160">
                        <c:v>115</c:v>
                      </c:pt>
                      <c:pt idx="161">
                        <c:v>116</c:v>
                      </c:pt>
                      <c:pt idx="162">
                        <c:v>117</c:v>
                      </c:pt>
                      <c:pt idx="163">
                        <c:v>118</c:v>
                      </c:pt>
                      <c:pt idx="164">
                        <c:v>119</c:v>
                      </c:pt>
                      <c:pt idx="165">
                        <c:v>120</c:v>
                      </c:pt>
                      <c:pt idx="166">
                        <c:v>130</c:v>
                      </c:pt>
                      <c:pt idx="167">
                        <c:v>140</c:v>
                      </c:pt>
                      <c:pt idx="168">
                        <c:v>150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Glikol!$BO$18:$BO$186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1105.3340000000001</c:v>
                      </c:pt>
                      <c:pt idx="1">
                        <c:v>1104.9213999999999</c:v>
                      </c:pt>
                      <c:pt idx="2">
                        <c:v>1104.5088000000001</c:v>
                      </c:pt>
                      <c:pt idx="3">
                        <c:v>1104.0962</c:v>
                      </c:pt>
                      <c:pt idx="4">
                        <c:v>1103.6836000000001</c:v>
                      </c:pt>
                      <c:pt idx="5">
                        <c:v>1103.271</c:v>
                      </c:pt>
                      <c:pt idx="6">
                        <c:v>1102.838</c:v>
                      </c:pt>
                      <c:pt idx="7">
                        <c:v>1102.405</c:v>
                      </c:pt>
                      <c:pt idx="8">
                        <c:v>1101.972</c:v>
                      </c:pt>
                      <c:pt idx="9">
                        <c:v>1101.539</c:v>
                      </c:pt>
                      <c:pt idx="10">
                        <c:v>1101.106</c:v>
                      </c:pt>
                      <c:pt idx="11">
                        <c:v>1100.673</c:v>
                      </c:pt>
                      <c:pt idx="12">
                        <c:v>1100.24</c:v>
                      </c:pt>
                      <c:pt idx="13">
                        <c:v>1099.807</c:v>
                      </c:pt>
                      <c:pt idx="14">
                        <c:v>1099.374</c:v>
                      </c:pt>
                      <c:pt idx="15">
                        <c:v>1098.941</c:v>
                      </c:pt>
                      <c:pt idx="16">
                        <c:v>1098.4807000000001</c:v>
                      </c:pt>
                      <c:pt idx="17">
                        <c:v>1098.0204000000001</c:v>
                      </c:pt>
                      <c:pt idx="18">
                        <c:v>1097.5600999999999</c:v>
                      </c:pt>
                      <c:pt idx="19">
                        <c:v>1097.0998</c:v>
                      </c:pt>
                      <c:pt idx="20">
                        <c:v>1096.6395</c:v>
                      </c:pt>
                      <c:pt idx="21">
                        <c:v>1096.1792</c:v>
                      </c:pt>
                      <c:pt idx="22">
                        <c:v>1095.7189000000001</c:v>
                      </c:pt>
                      <c:pt idx="23">
                        <c:v>1095.2585999999999</c:v>
                      </c:pt>
                      <c:pt idx="24">
                        <c:v>1094.7982999999999</c:v>
                      </c:pt>
                      <c:pt idx="25">
                        <c:v>1094.338</c:v>
                      </c:pt>
                      <c:pt idx="26">
                        <c:v>1093.8500999999999</c:v>
                      </c:pt>
                      <c:pt idx="27">
                        <c:v>1093.3622</c:v>
                      </c:pt>
                      <c:pt idx="28">
                        <c:v>1092.8742999999999</c:v>
                      </c:pt>
                      <c:pt idx="29">
                        <c:v>1092.3864000000001</c:v>
                      </c:pt>
                      <c:pt idx="30">
                        <c:v>1091.8985</c:v>
                      </c:pt>
                      <c:pt idx="31">
                        <c:v>1091.4105999999999</c:v>
                      </c:pt>
                      <c:pt idx="32">
                        <c:v>1090.9227000000001</c:v>
                      </c:pt>
                      <c:pt idx="33">
                        <c:v>1090.4348</c:v>
                      </c:pt>
                      <c:pt idx="34">
                        <c:v>1089.9469000000001</c:v>
                      </c:pt>
                      <c:pt idx="35">
                        <c:v>1089.4590000000001</c:v>
                      </c:pt>
                      <c:pt idx="36">
                        <c:v>1088.9433000000001</c:v>
                      </c:pt>
                      <c:pt idx="37">
                        <c:v>1088.4276</c:v>
                      </c:pt>
                      <c:pt idx="38">
                        <c:v>1087.9119000000001</c:v>
                      </c:pt>
                      <c:pt idx="39">
                        <c:v>1087.3961999999999</c:v>
                      </c:pt>
                      <c:pt idx="40">
                        <c:v>1086.8805</c:v>
                      </c:pt>
                      <c:pt idx="41">
                        <c:v>1086.3648000000001</c:v>
                      </c:pt>
                      <c:pt idx="42">
                        <c:v>1085.8490999999999</c:v>
                      </c:pt>
                      <c:pt idx="43">
                        <c:v>1085.3334</c:v>
                      </c:pt>
                      <c:pt idx="44">
                        <c:v>1084.8176999999998</c:v>
                      </c:pt>
                      <c:pt idx="45">
                        <c:v>1084.3019999999999</c:v>
                      </c:pt>
                      <c:pt idx="46">
                        <c:v>1083.7586999999999</c:v>
                      </c:pt>
                      <c:pt idx="47">
                        <c:v>1083.2153999999998</c:v>
                      </c:pt>
                      <c:pt idx="48">
                        <c:v>1082.6721</c:v>
                      </c:pt>
                      <c:pt idx="49">
                        <c:v>1082.1288</c:v>
                      </c:pt>
                      <c:pt idx="50">
                        <c:v>1081.5854999999999</c:v>
                      </c:pt>
                      <c:pt idx="51">
                        <c:v>1081.0421999999999</c:v>
                      </c:pt>
                      <c:pt idx="52">
                        <c:v>1080.4988999999998</c:v>
                      </c:pt>
                      <c:pt idx="53">
                        <c:v>1079.9556</c:v>
                      </c:pt>
                      <c:pt idx="54">
                        <c:v>1079.4123</c:v>
                      </c:pt>
                      <c:pt idx="55">
                        <c:v>1078.8689999999999</c:v>
                      </c:pt>
                      <c:pt idx="56">
                        <c:v>1078.2977999999998</c:v>
                      </c:pt>
                      <c:pt idx="57">
                        <c:v>1077.7266</c:v>
                      </c:pt>
                      <c:pt idx="58">
                        <c:v>1077.1553999999999</c:v>
                      </c:pt>
                      <c:pt idx="59">
                        <c:v>1076.5842</c:v>
                      </c:pt>
                      <c:pt idx="60">
                        <c:v>1076.0129999999999</c:v>
                      </c:pt>
                      <c:pt idx="61">
                        <c:v>1075.4417999999998</c:v>
                      </c:pt>
                      <c:pt idx="62">
                        <c:v>1074.8706</c:v>
                      </c:pt>
                      <c:pt idx="63">
                        <c:v>1074.2993999999999</c:v>
                      </c:pt>
                      <c:pt idx="64">
                        <c:v>1073.7282</c:v>
                      </c:pt>
                      <c:pt idx="65">
                        <c:v>1073.1569999999999</c:v>
                      </c:pt>
                      <c:pt idx="66">
                        <c:v>1072.558</c:v>
                      </c:pt>
                      <c:pt idx="67">
                        <c:v>1071.9589999999998</c:v>
                      </c:pt>
                      <c:pt idx="68">
                        <c:v>1071.3599999999999</c:v>
                      </c:pt>
                      <c:pt idx="69">
                        <c:v>1070.761</c:v>
                      </c:pt>
                      <c:pt idx="70">
                        <c:v>1070.1619999999998</c:v>
                      </c:pt>
                      <c:pt idx="71">
                        <c:v>1069.5629999999999</c:v>
                      </c:pt>
                      <c:pt idx="72">
                        <c:v>1068.9639999999999</c:v>
                      </c:pt>
                      <c:pt idx="73">
                        <c:v>1068.365</c:v>
                      </c:pt>
                      <c:pt idx="74">
                        <c:v>1067.7659999999998</c:v>
                      </c:pt>
                      <c:pt idx="75">
                        <c:v>1067.1669999999999</c:v>
                      </c:pt>
                      <c:pt idx="76">
                        <c:v>1066.5402999999999</c:v>
                      </c:pt>
                      <c:pt idx="77">
                        <c:v>1065.9135999999999</c:v>
                      </c:pt>
                      <c:pt idx="78">
                        <c:v>1065.2869000000001</c:v>
                      </c:pt>
                      <c:pt idx="79">
                        <c:v>1064.6602</c:v>
                      </c:pt>
                      <c:pt idx="80">
                        <c:v>1064.0335</c:v>
                      </c:pt>
                      <c:pt idx="81">
                        <c:v>1063.4068</c:v>
                      </c:pt>
                      <c:pt idx="82">
                        <c:v>1062.7800999999999</c:v>
                      </c:pt>
                      <c:pt idx="83">
                        <c:v>1062.1534000000001</c:v>
                      </c:pt>
                      <c:pt idx="84">
                        <c:v>1061.5267000000001</c:v>
                      </c:pt>
                      <c:pt idx="85">
                        <c:v>1060.9000000000001</c:v>
                      </c:pt>
                      <c:pt idx="86">
                        <c:v>1060.2457000000002</c:v>
                      </c:pt>
                      <c:pt idx="87">
                        <c:v>1059.5914</c:v>
                      </c:pt>
                      <c:pt idx="88">
                        <c:v>1058.9371000000001</c:v>
                      </c:pt>
                      <c:pt idx="89">
                        <c:v>1058.2828</c:v>
                      </c:pt>
                      <c:pt idx="90">
                        <c:v>1057.6285</c:v>
                      </c:pt>
                      <c:pt idx="91">
                        <c:v>1056.9742000000001</c:v>
                      </c:pt>
                      <c:pt idx="92">
                        <c:v>1056.3199</c:v>
                      </c:pt>
                      <c:pt idx="93">
                        <c:v>1055.6656</c:v>
                      </c:pt>
                      <c:pt idx="94">
                        <c:v>1055.0112999999999</c:v>
                      </c:pt>
                      <c:pt idx="95">
                        <c:v>1054.357</c:v>
                      </c:pt>
                      <c:pt idx="96">
                        <c:v>1053.6750999999999</c:v>
                      </c:pt>
                      <c:pt idx="97">
                        <c:v>1052.9931999999999</c:v>
                      </c:pt>
                      <c:pt idx="98">
                        <c:v>1052.3113000000001</c:v>
                      </c:pt>
                      <c:pt idx="99">
                        <c:v>1051.6294</c:v>
                      </c:pt>
                      <c:pt idx="100">
                        <c:v>1050.9475</c:v>
                      </c:pt>
                      <c:pt idx="101">
                        <c:v>1050.2655999999999</c:v>
                      </c:pt>
                      <c:pt idx="102">
                        <c:v>1049.5836999999999</c:v>
                      </c:pt>
                      <c:pt idx="103">
                        <c:v>1048.9018000000001</c:v>
                      </c:pt>
                      <c:pt idx="104">
                        <c:v>1048.2199000000001</c:v>
                      </c:pt>
                      <c:pt idx="105">
                        <c:v>1047.538</c:v>
                      </c:pt>
                      <c:pt idx="106">
                        <c:v>1046.8288</c:v>
                      </c:pt>
                      <c:pt idx="107">
                        <c:v>1046.1196</c:v>
                      </c:pt>
                      <c:pt idx="108">
                        <c:v>1045.4104</c:v>
                      </c:pt>
                      <c:pt idx="109">
                        <c:v>1044.7012</c:v>
                      </c:pt>
                      <c:pt idx="110">
                        <c:v>1043.992</c:v>
                      </c:pt>
                      <c:pt idx="111">
                        <c:v>1043.2828</c:v>
                      </c:pt>
                      <c:pt idx="112">
                        <c:v>1042.5735999999999</c:v>
                      </c:pt>
                      <c:pt idx="113">
                        <c:v>1041.8643999999999</c:v>
                      </c:pt>
                      <c:pt idx="114">
                        <c:v>1041.1551999999999</c:v>
                      </c:pt>
                      <c:pt idx="115">
                        <c:v>1040.4459999999999</c:v>
                      </c:pt>
                      <c:pt idx="116">
                        <c:v>1039.7095999999999</c:v>
                      </c:pt>
                      <c:pt idx="117">
                        <c:v>1038.9731999999999</c:v>
                      </c:pt>
                      <c:pt idx="118">
                        <c:v>1038.2367999999999</c:v>
                      </c:pt>
                      <c:pt idx="119">
                        <c:v>1037.5003999999999</c:v>
                      </c:pt>
                      <c:pt idx="120">
                        <c:v>1036.7640000000001</c:v>
                      </c:pt>
                      <c:pt idx="121">
                        <c:v>1036.0276000000001</c:v>
                      </c:pt>
                      <c:pt idx="122">
                        <c:v>1035.2912000000001</c:v>
                      </c:pt>
                      <c:pt idx="123">
                        <c:v>1034.5548000000001</c:v>
                      </c:pt>
                      <c:pt idx="124">
                        <c:v>1033.8184000000001</c:v>
                      </c:pt>
                      <c:pt idx="125">
                        <c:v>1033.0820000000001</c:v>
                      </c:pt>
                      <c:pt idx="126">
                        <c:v>1032.3188</c:v>
                      </c:pt>
                      <c:pt idx="127">
                        <c:v>1031.5556000000001</c:v>
                      </c:pt>
                      <c:pt idx="128">
                        <c:v>1030.7924</c:v>
                      </c:pt>
                      <c:pt idx="129">
                        <c:v>1030.0292000000002</c:v>
                      </c:pt>
                      <c:pt idx="130">
                        <c:v>1029.2660000000001</c:v>
                      </c:pt>
                      <c:pt idx="131">
                        <c:v>1028.5028</c:v>
                      </c:pt>
                      <c:pt idx="132">
                        <c:v>1027.7396000000001</c:v>
                      </c:pt>
                      <c:pt idx="133">
                        <c:v>1026.9764</c:v>
                      </c:pt>
                      <c:pt idx="134">
                        <c:v>1026.2132000000001</c:v>
                      </c:pt>
                      <c:pt idx="135">
                        <c:v>1025.45</c:v>
                      </c:pt>
                      <c:pt idx="136">
                        <c:v>1024.6602</c:v>
                      </c:pt>
                      <c:pt idx="137">
                        <c:v>1023.8704</c:v>
                      </c:pt>
                      <c:pt idx="138">
                        <c:v>1023.0806</c:v>
                      </c:pt>
                      <c:pt idx="139">
                        <c:v>1022.2908</c:v>
                      </c:pt>
                      <c:pt idx="140">
                        <c:v>1021.501</c:v>
                      </c:pt>
                      <c:pt idx="141">
                        <c:v>1020.7112000000001</c:v>
                      </c:pt>
                      <c:pt idx="142">
                        <c:v>1019.9214000000001</c:v>
                      </c:pt>
                      <c:pt idx="143">
                        <c:v>1019.1316</c:v>
                      </c:pt>
                      <c:pt idx="144">
                        <c:v>1018.3418</c:v>
                      </c:pt>
                      <c:pt idx="145">
                        <c:v>1017.552</c:v>
                      </c:pt>
                      <c:pt idx="146">
                        <c:v>1016.736</c:v>
                      </c:pt>
                      <c:pt idx="147">
                        <c:v>1015.9200000000001</c:v>
                      </c:pt>
                      <c:pt idx="148">
                        <c:v>1015.104</c:v>
                      </c:pt>
                      <c:pt idx="149">
                        <c:v>1014.288</c:v>
                      </c:pt>
                      <c:pt idx="150">
                        <c:v>1013.472</c:v>
                      </c:pt>
                      <c:pt idx="151">
                        <c:v>1012.6560000000001</c:v>
                      </c:pt>
                      <c:pt idx="152">
                        <c:v>1011.84</c:v>
                      </c:pt>
                      <c:pt idx="153">
                        <c:v>1011.024</c:v>
                      </c:pt>
                      <c:pt idx="154">
                        <c:v>1010.2080000000001</c:v>
                      </c:pt>
                      <c:pt idx="155">
                        <c:v>1009.3920000000001</c:v>
                      </c:pt>
                      <c:pt idx="156">
                        <c:v>1008.5502</c:v>
                      </c:pt>
                      <c:pt idx="157">
                        <c:v>1007.7084000000001</c:v>
                      </c:pt>
                      <c:pt idx="158">
                        <c:v>1006.8666000000001</c:v>
                      </c:pt>
                      <c:pt idx="159">
                        <c:v>1006.0248</c:v>
                      </c:pt>
                      <c:pt idx="160">
                        <c:v>1005.183</c:v>
                      </c:pt>
                      <c:pt idx="161">
                        <c:v>1004.3412000000001</c:v>
                      </c:pt>
                      <c:pt idx="162">
                        <c:v>1003.4994</c:v>
                      </c:pt>
                      <c:pt idx="163">
                        <c:v>1002.6576</c:v>
                      </c:pt>
                      <c:pt idx="164">
                        <c:v>1001.8158000000001</c:v>
                      </c:pt>
                      <c:pt idx="165">
                        <c:v>1000.974</c:v>
                      </c:pt>
                      <c:pt idx="166">
                        <c:v>992.30100000000004</c:v>
                      </c:pt>
                      <c:pt idx="167">
                        <c:v>983.37900000000002</c:v>
                      </c:pt>
                      <c:pt idx="168">
                        <c:v>974.21259999999995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C-184C-414D-84AC-804EC916F92B}"/>
                  </c:ext>
                </c:extLst>
              </c15:ser>
            </c15:filteredScatterSeries>
          </c:ext>
        </c:extLst>
      </c:scatterChart>
      <c:valAx>
        <c:axId val="8120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45726128"/>
        <c:crosses val="autoZero"/>
        <c:crossBetween val="midCat"/>
      </c:valAx>
      <c:valAx>
        <c:axId val="94572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12065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22" fmlaLink="$J$15" max="1500" min="1" page="10" val="1500"/>
</file>

<file path=xl/ctrlProps/ctrlProp10.xml><?xml version="1.0" encoding="utf-8"?>
<formControlPr xmlns="http://schemas.microsoft.com/office/spreadsheetml/2009/9/main" objectType="Spin" dx="22" fmlaLink="$J$23" max="10" min="1" page="10" val="2"/>
</file>

<file path=xl/ctrlProps/ctrlProp11.xml><?xml version="1.0" encoding="utf-8"?>
<formControlPr xmlns="http://schemas.microsoft.com/office/spreadsheetml/2009/9/main" objectType="Spin" dx="22" fmlaLink="$J$25" max="150" min="80" page="10" val="80"/>
</file>

<file path=xl/ctrlProps/ctrlProp12.xml><?xml version="1.0" encoding="utf-8"?>
<formControlPr xmlns="http://schemas.microsoft.com/office/spreadsheetml/2009/9/main" objectType="CheckBox" fmlaLink="'obl_W.C.2'!$C$14" lockText="1" noThreeD="1"/>
</file>

<file path=xl/ctrlProps/ctrlProp13.xml><?xml version="1.0" encoding="utf-8"?>
<formControlPr xmlns="http://schemas.microsoft.com/office/spreadsheetml/2009/9/main" objectType="Spin" dx="22" fmlaLink="$J$19" max="10" min="1" page="10" val="2"/>
</file>

<file path=xl/ctrlProps/ctrlProp14.xml><?xml version="1.0" encoding="utf-8"?>
<formControlPr xmlns="http://schemas.microsoft.com/office/spreadsheetml/2009/9/main" objectType="Spin" dx="22" fmlaLink="$J$27" max="90" min="25" page="10" val="40"/>
</file>

<file path=xl/ctrlProps/ctrlProp15.xml><?xml version="1.0" encoding="utf-8"?>
<formControlPr xmlns="http://schemas.microsoft.com/office/spreadsheetml/2009/9/main" objectType="Spin" dx="22" fmlaLink="$J$36" max="300" min="60" page="10" val="180"/>
</file>

<file path=xl/ctrlProps/ctrlProp16.xml><?xml version="1.0" encoding="utf-8"?>
<formControlPr xmlns="http://schemas.microsoft.com/office/spreadsheetml/2009/9/main" objectType="Spin" dx="22" fmlaLink="$J$23" max="55" page="10" val="30"/>
</file>

<file path=xl/ctrlProps/ctrlProp17.xml><?xml version="1.0" encoding="utf-8"?>
<formControlPr xmlns="http://schemas.microsoft.com/office/spreadsheetml/2009/9/main" objectType="Spin" dx="22" fmlaLink="$J$19" max="10" min="1" page="10"/>
</file>

<file path=xl/ctrlProps/ctrlProp18.xml><?xml version="1.0" encoding="utf-8"?>
<formControlPr xmlns="http://schemas.microsoft.com/office/spreadsheetml/2009/9/main" objectType="Spin" dx="22" fmlaLink="$J$25" max="30" page="10" val="15"/>
</file>

<file path=xl/ctrlProps/ctrlProp19.xml><?xml version="1.0" encoding="utf-8"?>
<formControlPr xmlns="http://schemas.microsoft.com/office/spreadsheetml/2009/9/main" objectType="Spin" dx="22" fmlaLink="$J$27" max="80" min="35" page="10" val="40"/>
</file>

<file path=xl/ctrlProps/ctrlProp2.xml><?xml version="1.0" encoding="utf-8"?>
<formControlPr xmlns="http://schemas.microsoft.com/office/spreadsheetml/2009/9/main" objectType="Spin" dx="22" fmlaLink="$J$21" max="10" min="1" page="10" val="2"/>
</file>

<file path=xl/ctrlProps/ctrlProp20.xml><?xml version="1.0" encoding="utf-8"?>
<formControlPr xmlns="http://schemas.microsoft.com/office/spreadsheetml/2009/9/main" objectType="Spin" dx="22" fmlaLink="$J$36" max="300" min="60" page="10" val="180"/>
</file>

<file path=xl/ctrlProps/ctrlProp21.xml><?xml version="1.0" encoding="utf-8"?>
<formControlPr xmlns="http://schemas.microsoft.com/office/spreadsheetml/2009/9/main" objectType="Spin" dx="22" fmlaLink="$J$23" max="55" page="10" val="25"/>
</file>

<file path=xl/ctrlProps/ctrlProp22.xml><?xml version="1.0" encoding="utf-8"?>
<formControlPr xmlns="http://schemas.microsoft.com/office/spreadsheetml/2009/9/main" objectType="Spin" dx="22" fmlaLink="$J$15" max="1500" min="1" page="10" val="350"/>
</file>

<file path=xl/ctrlProps/ctrlProp23.xml><?xml version="1.0" encoding="utf-8"?>
<formControlPr xmlns="http://schemas.microsoft.com/office/spreadsheetml/2009/9/main" objectType="Spin" dx="22" fmlaLink="$J$23" max="10" min="1" page="10"/>
</file>

<file path=xl/ctrlProps/ctrlProp24.xml><?xml version="1.0" encoding="utf-8"?>
<formControlPr xmlns="http://schemas.microsoft.com/office/spreadsheetml/2009/9/main" objectType="CheckBox" fmlaLink="'obl_W.Ch.'!$C$17" lockText="1" noThreeD="1"/>
</file>

<file path=xl/ctrlProps/ctrlProp25.xml><?xml version="1.0" encoding="utf-8"?>
<formControlPr xmlns="http://schemas.microsoft.com/office/spreadsheetml/2009/9/main" objectType="Spin" dx="22" fmlaLink="$J$29" max="55" page="10" val="10"/>
</file>

<file path=xl/ctrlProps/ctrlProp26.xml><?xml version="1.0" encoding="utf-8"?>
<formControlPr xmlns="http://schemas.microsoft.com/office/spreadsheetml/2009/9/main" objectType="Spin" dx="22" fmlaLink="$J$15" max="1500" min="1" page="10" val="1000"/>
</file>

<file path=xl/ctrlProps/ctrlProp27.xml><?xml version="1.0" encoding="utf-8"?>
<formControlPr xmlns="http://schemas.microsoft.com/office/spreadsheetml/2009/9/main" objectType="Spin" dx="22" fmlaLink="$J$21" max="80" min="5" page="10" val="25"/>
</file>

<file path=xl/ctrlProps/ctrlProp28.xml><?xml version="1.0" encoding="utf-8"?>
<formControlPr xmlns="http://schemas.microsoft.com/office/spreadsheetml/2009/9/main" objectType="Spin" dx="22" fmlaLink="$J$25" max="150" min="60" page="10" val="140"/>
</file>

<file path=xl/ctrlProps/ctrlProp29.xml><?xml version="1.0" encoding="utf-8"?>
<formControlPr xmlns="http://schemas.microsoft.com/office/spreadsheetml/2009/9/main" objectType="Spin" dx="22" fmlaLink="$J$15" max="1500" min="1" page="10" val="500"/>
</file>

<file path=xl/ctrlProps/ctrlProp3.xml><?xml version="1.0" encoding="utf-8"?>
<formControlPr xmlns="http://schemas.microsoft.com/office/spreadsheetml/2009/9/main" objectType="Spin" dx="22" fmlaLink="$J$15" max="1500" min="1" page="10" val="1500"/>
</file>

<file path=xl/ctrlProps/ctrlProp30.xml><?xml version="1.0" encoding="utf-8"?>
<formControlPr xmlns="http://schemas.microsoft.com/office/spreadsheetml/2009/9/main" objectType="Spin" dx="22" fmlaLink="$J$25" max="150" min="60" page="10" val="120"/>
</file>

<file path=xl/ctrlProps/ctrlProp31.xml><?xml version="1.0" encoding="utf-8"?>
<formControlPr xmlns="http://schemas.microsoft.com/office/spreadsheetml/2009/9/main" objectType="Spin" dx="22" fmlaLink="$J$27" max="100" min="5" page="10" val="60"/>
</file>

<file path=xl/ctrlProps/ctrlProp32.xml><?xml version="1.0" encoding="utf-8"?>
<formControlPr xmlns="http://schemas.microsoft.com/office/spreadsheetml/2009/9/main" objectType="Spin" dx="22" fmlaLink="$J$29" max="75" min="45" page="10" val="70"/>
</file>

<file path=xl/ctrlProps/ctrlProp33.xml><?xml version="1.0" encoding="utf-8"?>
<formControlPr xmlns="http://schemas.microsoft.com/office/spreadsheetml/2009/9/main" objectType="Spin" dx="22" fmlaLink="$J$15" max="1500" min="1" page="10" val="1000"/>
</file>

<file path=xl/ctrlProps/ctrlProp34.xml><?xml version="1.0" encoding="utf-8"?>
<formControlPr xmlns="http://schemas.microsoft.com/office/spreadsheetml/2009/9/main" objectType="Spin" dx="22" fmlaLink="$J$21" max="10" min="1" page="10"/>
</file>

<file path=xl/ctrlProps/ctrlProp4.xml><?xml version="1.0" encoding="utf-8"?>
<formControlPr xmlns="http://schemas.microsoft.com/office/spreadsheetml/2009/9/main" objectType="Spin" dx="22" fmlaLink="$J$21" max="10" min="1" page="10" val="2"/>
</file>

<file path=xl/ctrlProps/ctrlProp5.xml><?xml version="1.0" encoding="utf-8"?>
<formControlPr xmlns="http://schemas.microsoft.com/office/spreadsheetml/2009/9/main" objectType="Spin" dx="22" fmlaLink="$J$15" max="1500" min="1" page="10" val="1500"/>
</file>

<file path=xl/ctrlProps/ctrlProp6.xml><?xml version="1.0" encoding="utf-8"?>
<formControlPr xmlns="http://schemas.microsoft.com/office/spreadsheetml/2009/9/main" objectType="Spin" dx="22" fmlaLink="$J$23" max="10" min="1" page="10" val="2"/>
</file>

<file path=xl/ctrlProps/ctrlProp7.xml><?xml version="1.0" encoding="utf-8"?>
<formControlPr xmlns="http://schemas.microsoft.com/office/spreadsheetml/2009/9/main" objectType="Spin" dx="22" fmlaLink="$J$25" max="150" min="80" page="10" val="80"/>
</file>

<file path=xl/ctrlProps/ctrlProp8.xml><?xml version="1.0" encoding="utf-8"?>
<formControlPr xmlns="http://schemas.microsoft.com/office/spreadsheetml/2009/9/main" objectType="CheckBox" fmlaLink="'obl_W.C.1'!$C$14" lockText="1" noThreeD="1"/>
</file>

<file path=xl/ctrlProps/ctrlProp9.xml><?xml version="1.0" encoding="utf-8"?>
<formControlPr xmlns="http://schemas.microsoft.com/office/spreadsheetml/2009/9/main" objectType="Spin" dx="22" fmlaLink="$J$15" max="1500" min="1" page="10" val="150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C.W.U.!A1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mi-hydronic.com/pl-pl/product/zawory-bezpieczenstwa" TargetMode="External"/><Relationship Id="rId13" Type="http://schemas.openxmlformats.org/officeDocument/2006/relationships/image" Target="../media/image18.png"/><Relationship Id="rId3" Type="http://schemas.openxmlformats.org/officeDocument/2006/relationships/image" Target="../media/image2.svg"/><Relationship Id="rId7" Type="http://schemas.openxmlformats.org/officeDocument/2006/relationships/hyperlink" Target="#Start!A1"/><Relationship Id="rId12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s://www.imi-hydronic.com/pl-pl" TargetMode="External"/><Relationship Id="rId6" Type="http://schemas.openxmlformats.org/officeDocument/2006/relationships/hyperlink" Target="#P.C.!A1"/><Relationship Id="rId11" Type="http://schemas.openxmlformats.org/officeDocument/2006/relationships/image" Target="../media/image17.png"/><Relationship Id="rId5" Type="http://schemas.openxmlformats.org/officeDocument/2006/relationships/hyperlink" Target="#I.Ch.!A1"/><Relationship Id="rId15" Type="http://schemas.openxmlformats.org/officeDocument/2006/relationships/hyperlink" Target="#W.Ch.!A1"/><Relationship Id="rId10" Type="http://schemas.openxmlformats.org/officeDocument/2006/relationships/image" Target="../media/image16.svg"/><Relationship Id="rId4" Type="http://schemas.openxmlformats.org/officeDocument/2006/relationships/image" Target="../media/image3.png"/><Relationship Id="rId9" Type="http://schemas.openxmlformats.org/officeDocument/2006/relationships/image" Target="../media/image15.png"/><Relationship Id="rId14" Type="http://schemas.microsoft.com/office/2007/relationships/hdphoto" Target="../media/hdphoto2.wdp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mi-hydronic.com/pl-pl/product/zawory-bezpieczenstwa" TargetMode="External"/><Relationship Id="rId13" Type="http://schemas.openxmlformats.org/officeDocument/2006/relationships/image" Target="../media/image18.png"/><Relationship Id="rId3" Type="http://schemas.openxmlformats.org/officeDocument/2006/relationships/image" Target="../media/image2.svg"/><Relationship Id="rId7" Type="http://schemas.openxmlformats.org/officeDocument/2006/relationships/hyperlink" Target="#Start!A1"/><Relationship Id="rId12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s://www.imi-hydronic.com/pl-pl" TargetMode="External"/><Relationship Id="rId6" Type="http://schemas.openxmlformats.org/officeDocument/2006/relationships/hyperlink" Target="#P.C.!A1"/><Relationship Id="rId11" Type="http://schemas.openxmlformats.org/officeDocument/2006/relationships/image" Target="../media/image17.png"/><Relationship Id="rId5" Type="http://schemas.openxmlformats.org/officeDocument/2006/relationships/hyperlink" Target="#I.Ch.!A1"/><Relationship Id="rId15" Type="http://schemas.openxmlformats.org/officeDocument/2006/relationships/hyperlink" Target="#W.Ch.!A1"/><Relationship Id="rId10" Type="http://schemas.openxmlformats.org/officeDocument/2006/relationships/image" Target="../media/image16.svg"/><Relationship Id="rId4" Type="http://schemas.openxmlformats.org/officeDocument/2006/relationships/image" Target="../media/image3.png"/><Relationship Id="rId9" Type="http://schemas.openxmlformats.org/officeDocument/2006/relationships/image" Target="../media/image15.png"/><Relationship Id="rId14" Type="http://schemas.microsoft.com/office/2007/relationships/hdphoto" Target="../media/hdphoto2.wdp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mi-hydronic.com/pl-pl/product/zawory-bezpieczenstwa" TargetMode="External"/><Relationship Id="rId13" Type="http://schemas.openxmlformats.org/officeDocument/2006/relationships/hyperlink" Target="#W.Ch.!A1"/><Relationship Id="rId3" Type="http://schemas.openxmlformats.org/officeDocument/2006/relationships/image" Target="../media/image2.svg"/><Relationship Id="rId7" Type="http://schemas.openxmlformats.org/officeDocument/2006/relationships/hyperlink" Target="#Start!A1"/><Relationship Id="rId12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s://www.imi-hydronic.com/pl-pl" TargetMode="External"/><Relationship Id="rId6" Type="http://schemas.openxmlformats.org/officeDocument/2006/relationships/hyperlink" Target="#P.C.!A1"/><Relationship Id="rId11" Type="http://schemas.openxmlformats.org/officeDocument/2006/relationships/image" Target="../media/image17.png"/><Relationship Id="rId5" Type="http://schemas.openxmlformats.org/officeDocument/2006/relationships/hyperlink" Target="#I.Ch.!A1"/><Relationship Id="rId10" Type="http://schemas.openxmlformats.org/officeDocument/2006/relationships/image" Target="../media/image16.svg"/><Relationship Id="rId4" Type="http://schemas.openxmlformats.org/officeDocument/2006/relationships/image" Target="../media/image3.png"/><Relationship Id="rId9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2.svg"/><Relationship Id="rId7" Type="http://schemas.openxmlformats.org/officeDocument/2006/relationships/hyperlink" Target="https://www.imi-hydronic.com/pl-pl/product/zawory-bezpieczenstwa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imi-hydronic.com/pl-pl" TargetMode="External"/><Relationship Id="rId6" Type="http://schemas.openxmlformats.org/officeDocument/2006/relationships/hyperlink" Target="#Start!A1"/><Relationship Id="rId11" Type="http://schemas.microsoft.com/office/2007/relationships/hdphoto" Target="../media/hdphoto1.wdp"/><Relationship Id="rId5" Type="http://schemas.openxmlformats.org/officeDocument/2006/relationships/hyperlink" Target="#S.C.!A1"/><Relationship Id="rId10" Type="http://schemas.openxmlformats.org/officeDocument/2006/relationships/image" Target="../media/image17.png"/><Relationship Id="rId4" Type="http://schemas.openxmlformats.org/officeDocument/2006/relationships/image" Target="../media/image3.png"/><Relationship Id="rId9" Type="http://schemas.openxmlformats.org/officeDocument/2006/relationships/image" Target="../media/image16.sv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2.svg"/><Relationship Id="rId7" Type="http://schemas.openxmlformats.org/officeDocument/2006/relationships/hyperlink" Target="https://www.imi-hydronic.com/pl-pl/product/zawory-bezpieczenstwa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imi-hydronic.com/pl-pl" TargetMode="External"/><Relationship Id="rId6" Type="http://schemas.openxmlformats.org/officeDocument/2006/relationships/hyperlink" Target="#Start!A1"/><Relationship Id="rId11" Type="http://schemas.microsoft.com/office/2007/relationships/hdphoto" Target="../media/hdphoto1.wdp"/><Relationship Id="rId5" Type="http://schemas.openxmlformats.org/officeDocument/2006/relationships/hyperlink" Target="#C.W.U.!A1"/><Relationship Id="rId10" Type="http://schemas.openxmlformats.org/officeDocument/2006/relationships/image" Target="../media/image17.png"/><Relationship Id="rId4" Type="http://schemas.openxmlformats.org/officeDocument/2006/relationships/image" Target="../media/image3.png"/><Relationship Id="rId9" Type="http://schemas.openxmlformats.org/officeDocument/2006/relationships/image" Target="../media/image16.sv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www.imi-hydronic.com/pl-pl" TargetMode="External"/><Relationship Id="rId5" Type="http://schemas.openxmlformats.org/officeDocument/2006/relationships/hyperlink" Target="#Start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3" Type="http://schemas.openxmlformats.org/officeDocument/2006/relationships/image" Target="../media/image2.svg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2" Type="http://schemas.openxmlformats.org/officeDocument/2006/relationships/image" Target="../media/image1.png"/><Relationship Id="rId1" Type="http://schemas.openxmlformats.org/officeDocument/2006/relationships/hyperlink" Target="https://www.imi-hydronic.com/pl-pl" TargetMode="External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hyperlink" Target="#Start!A1"/><Relationship Id="rId10" Type="http://schemas.openxmlformats.org/officeDocument/2006/relationships/image" Target="../media/image8.png"/><Relationship Id="rId4" Type="http://schemas.openxmlformats.org/officeDocument/2006/relationships/image" Target="../media/image3.png"/><Relationship Id="rId9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14.svg"/><Relationship Id="rId3" Type="http://schemas.openxmlformats.org/officeDocument/2006/relationships/hyperlink" Target="#I.Ch.!A1"/><Relationship Id="rId7" Type="http://schemas.openxmlformats.org/officeDocument/2006/relationships/image" Target="../media/image2.svg"/><Relationship Id="rId12" Type="http://schemas.openxmlformats.org/officeDocument/2006/relationships/image" Target="../media/image13.png"/><Relationship Id="rId2" Type="http://schemas.openxmlformats.org/officeDocument/2006/relationships/hyperlink" Target="#W.C.1!A1"/><Relationship Id="rId1" Type="http://schemas.openxmlformats.org/officeDocument/2006/relationships/hyperlink" Target="#K.W.1!A1"/><Relationship Id="rId6" Type="http://schemas.openxmlformats.org/officeDocument/2006/relationships/image" Target="../media/image1.png"/><Relationship Id="rId11" Type="http://schemas.openxmlformats.org/officeDocument/2006/relationships/hyperlink" Target="https://www.imi-hydronic.com/pl-pl/softwares-and-apps/arkusz-doboru-zaworow-bezpieczenstwa" TargetMode="External"/><Relationship Id="rId5" Type="http://schemas.openxmlformats.org/officeDocument/2006/relationships/hyperlink" Target="https://www.imi-hydronic.com/pl-pl" TargetMode="External"/><Relationship Id="rId10" Type="http://schemas.openxmlformats.org/officeDocument/2006/relationships/image" Target="../media/image12.png"/><Relationship Id="rId4" Type="http://schemas.openxmlformats.org/officeDocument/2006/relationships/hyperlink" Target="#S.C.!A1"/><Relationship Id="rId9" Type="http://schemas.openxmlformats.org/officeDocument/2006/relationships/hyperlink" Target="#info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mi-hydronic.com/pl-pl/product/zawory-bezpieczenstwa" TargetMode="External"/><Relationship Id="rId3" Type="http://schemas.openxmlformats.org/officeDocument/2006/relationships/image" Target="../media/image2.svg"/><Relationship Id="rId7" Type="http://schemas.openxmlformats.org/officeDocument/2006/relationships/hyperlink" Target="#Start!A1"/><Relationship Id="rId12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s://www.imi-hydronic.com/pl-pl" TargetMode="External"/><Relationship Id="rId6" Type="http://schemas.openxmlformats.org/officeDocument/2006/relationships/hyperlink" Target="#K.W.2!A1"/><Relationship Id="rId11" Type="http://schemas.openxmlformats.org/officeDocument/2006/relationships/image" Target="../media/image17.png"/><Relationship Id="rId5" Type="http://schemas.openxmlformats.org/officeDocument/2006/relationships/hyperlink" Target="#K.W.1!A1"/><Relationship Id="rId10" Type="http://schemas.openxmlformats.org/officeDocument/2006/relationships/image" Target="../media/image16.svg"/><Relationship Id="rId4" Type="http://schemas.openxmlformats.org/officeDocument/2006/relationships/image" Target="../media/image3.png"/><Relationship Id="rId9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mi-hydronic.com/pl-pl/product/zawory-bezpieczenstwa" TargetMode="External"/><Relationship Id="rId3" Type="http://schemas.openxmlformats.org/officeDocument/2006/relationships/image" Target="../media/image2.svg"/><Relationship Id="rId7" Type="http://schemas.openxmlformats.org/officeDocument/2006/relationships/hyperlink" Target="#Start!A1"/><Relationship Id="rId12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s://www.imi-hydronic.com/pl-pl" TargetMode="External"/><Relationship Id="rId6" Type="http://schemas.openxmlformats.org/officeDocument/2006/relationships/hyperlink" Target="#K.W.2!A1"/><Relationship Id="rId11" Type="http://schemas.openxmlformats.org/officeDocument/2006/relationships/image" Target="../media/image17.png"/><Relationship Id="rId5" Type="http://schemas.openxmlformats.org/officeDocument/2006/relationships/hyperlink" Target="#K.W.1!A1"/><Relationship Id="rId10" Type="http://schemas.openxmlformats.org/officeDocument/2006/relationships/image" Target="../media/image16.svg"/><Relationship Id="rId4" Type="http://schemas.openxmlformats.org/officeDocument/2006/relationships/image" Target="../media/image3.png"/><Relationship Id="rId9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mi-hydronic.com/pl-pl/product/zawory-bezpieczenstwa" TargetMode="External"/><Relationship Id="rId3" Type="http://schemas.openxmlformats.org/officeDocument/2006/relationships/image" Target="../media/image2.svg"/><Relationship Id="rId7" Type="http://schemas.openxmlformats.org/officeDocument/2006/relationships/image" Target="../media/image3.png"/><Relationship Id="rId12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s://www.imi-hydronic.com/pl-pl" TargetMode="External"/><Relationship Id="rId6" Type="http://schemas.openxmlformats.org/officeDocument/2006/relationships/hyperlink" Target="#Start!A1"/><Relationship Id="rId11" Type="http://schemas.openxmlformats.org/officeDocument/2006/relationships/image" Target="../media/image17.png"/><Relationship Id="rId5" Type="http://schemas.openxmlformats.org/officeDocument/2006/relationships/hyperlink" Target="#W.C.2!A1"/><Relationship Id="rId10" Type="http://schemas.openxmlformats.org/officeDocument/2006/relationships/image" Target="../media/image16.svg"/><Relationship Id="rId4" Type="http://schemas.openxmlformats.org/officeDocument/2006/relationships/hyperlink" Target="#W.C.1!A1"/><Relationship Id="rId9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mi-hydronic.com/pl-pl/product/zawory-bezpieczenstwa" TargetMode="External"/><Relationship Id="rId3" Type="http://schemas.openxmlformats.org/officeDocument/2006/relationships/image" Target="../media/image2.svg"/><Relationship Id="rId7" Type="http://schemas.openxmlformats.org/officeDocument/2006/relationships/hyperlink" Target="#Start!A1"/><Relationship Id="rId12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s://www.imi-hydronic.com/pl-pl" TargetMode="External"/><Relationship Id="rId6" Type="http://schemas.openxmlformats.org/officeDocument/2006/relationships/hyperlink" Target="#W.C.2!A1"/><Relationship Id="rId11" Type="http://schemas.openxmlformats.org/officeDocument/2006/relationships/image" Target="../media/image17.png"/><Relationship Id="rId5" Type="http://schemas.openxmlformats.org/officeDocument/2006/relationships/hyperlink" Target="#W.C.1!A1"/><Relationship Id="rId10" Type="http://schemas.openxmlformats.org/officeDocument/2006/relationships/image" Target="../media/image16.svg"/><Relationship Id="rId4" Type="http://schemas.openxmlformats.org/officeDocument/2006/relationships/image" Target="../media/image3.png"/><Relationship Id="rId9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590550</xdr:colOff>
      <xdr:row>5</xdr:row>
      <xdr:rowOff>171450</xdr:rowOff>
    </xdr:from>
    <xdr:to>
      <xdr:col>21</xdr:col>
      <xdr:colOff>285750</xdr:colOff>
      <xdr:row>12</xdr:row>
      <xdr:rowOff>85725</xdr:rowOff>
    </xdr:to>
    <xdr:sp macro="" textlink="">
      <xdr:nvSpPr>
        <xdr:cNvPr id="2" name="Strzałka: pago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172950" y="1123950"/>
          <a:ext cx="914400" cy="1247775"/>
        </a:xfrm>
        <a:prstGeom prst="chevron">
          <a:avLst/>
        </a:prstGeom>
        <a:gradFill flip="none" rotWithShape="1">
          <a:gsLst>
            <a:gs pos="50000">
              <a:srgbClr val="EF8106"/>
            </a:gs>
            <a:gs pos="50000">
              <a:srgbClr val="738FB4"/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360000</xdr:colOff>
      <xdr:row>7</xdr:row>
      <xdr:rowOff>0</xdr:rowOff>
    </xdr:to>
    <xdr:sp macro="" textlink="">
      <xdr:nvSpPr>
        <xdr:cNvPr id="3" name="Strzałka: pago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096000" y="762000"/>
          <a:ext cx="360000" cy="571500"/>
        </a:xfrm>
        <a:prstGeom prst="chevron">
          <a:avLst/>
        </a:prstGeom>
        <a:gradFill flip="none" rotWithShape="1">
          <a:gsLst>
            <a:gs pos="50000">
              <a:srgbClr val="EF8106"/>
            </a:gs>
            <a:gs pos="50000">
              <a:schemeClr val="bg2">
                <a:lumMod val="5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0</xdr:colOff>
      <xdr:row>4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219200" y="762000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>
              <a:latin typeface="Arial" panose="020B0604020202020204" pitchFamily="34" charset="0"/>
              <a:cs typeface="Arial" panose="020B0604020202020204" pitchFamily="34" charset="0"/>
            </a:rPr>
            <a:t>Dobór zaworu bezpieczeństwa dla kotłów wodnych </a:t>
          </a:r>
        </a:p>
      </xdr:txBody>
    </xdr:sp>
    <xdr:clientData/>
  </xdr:twoCellAnchor>
  <xdr:twoCellAnchor>
    <xdr:from>
      <xdr:col>18</xdr:col>
      <xdr:colOff>1</xdr:colOff>
      <xdr:row>9</xdr:row>
      <xdr:rowOff>0</xdr:rowOff>
    </xdr:from>
    <xdr:to>
      <xdr:col>19</xdr:col>
      <xdr:colOff>1</xdr:colOff>
      <xdr:row>12</xdr:row>
      <xdr:rowOff>180974</xdr:rowOff>
    </xdr:to>
    <xdr:sp macro="" textlink="">
      <xdr:nvSpPr>
        <xdr:cNvPr id="5" name="Strzałka: pago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0972801" y="1714500"/>
          <a:ext cx="609600" cy="752474"/>
        </a:xfrm>
        <a:prstGeom prst="chevron">
          <a:avLst/>
        </a:prstGeom>
        <a:gradFill flip="none" rotWithShape="1">
          <a:gsLst>
            <a:gs pos="50000">
              <a:srgbClr val="EF8106"/>
            </a:gs>
            <a:gs pos="50000">
              <a:srgbClr val="738FB4"/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0</xdr:colOff>
      <xdr:row>7</xdr:row>
      <xdr:rowOff>180975</xdr:rowOff>
    </xdr:from>
    <xdr:to>
      <xdr:col>10</xdr:col>
      <xdr:colOff>0</xdr:colOff>
      <xdr:row>10</xdr:row>
      <xdr:rowOff>180975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219200" y="1514475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>
              <a:latin typeface="Arial" panose="020B0604020202020204" pitchFamily="34" charset="0"/>
              <a:cs typeface="Arial" panose="020B0604020202020204" pitchFamily="34" charset="0"/>
            </a:rPr>
            <a:t>Dobór zaworu bezpieczeństwa dla wym. ciepła</a:t>
          </a:r>
        </a:p>
      </xdr:txBody>
    </xdr:sp>
    <xdr:clientData/>
  </xdr:twoCellAnchor>
  <xdr:twoCellAnchor>
    <xdr:from>
      <xdr:col>18</xdr:col>
      <xdr:colOff>200025</xdr:colOff>
      <xdr:row>13</xdr:row>
      <xdr:rowOff>180975</xdr:rowOff>
    </xdr:from>
    <xdr:to>
      <xdr:col>19</xdr:col>
      <xdr:colOff>144825</xdr:colOff>
      <xdr:row>17</xdr:row>
      <xdr:rowOff>180975</xdr:rowOff>
    </xdr:to>
    <xdr:sp macro="" textlink="">
      <xdr:nvSpPr>
        <xdr:cNvPr id="7" name="Strzałka: pago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1172825" y="2657475"/>
          <a:ext cx="554400" cy="762000"/>
        </a:xfrm>
        <a:prstGeom prst="chevron">
          <a:avLst/>
        </a:prstGeom>
        <a:gradFill flip="none" rotWithShape="1">
          <a:gsLst>
            <a:gs pos="50000">
              <a:srgbClr val="EF8106"/>
            </a:gs>
            <a:gs pos="50000">
              <a:srgbClr val="738FB4"/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0</xdr:colOff>
      <xdr:row>12</xdr:row>
      <xdr:rowOff>0</xdr:rowOff>
    </xdr:from>
    <xdr:to>
      <xdr:col>10</xdr:col>
      <xdr:colOff>0</xdr:colOff>
      <xdr:row>15</xdr:row>
      <xdr:rowOff>0</xdr:rowOff>
    </xdr:to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219200" y="2286000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>
              <a:latin typeface="Arial" panose="020B0604020202020204" pitchFamily="34" charset="0"/>
              <a:cs typeface="Arial" panose="020B0604020202020204" pitchFamily="34" charset="0"/>
            </a:rPr>
            <a:t>Dobór zaworu bezpieczeństwa dla instalacji chłodniczej oraz pompy</a:t>
          </a:r>
          <a:r>
            <a:rPr lang="pl-PL" sz="1400" baseline="0">
              <a:latin typeface="Arial" panose="020B0604020202020204" pitchFamily="34" charset="0"/>
              <a:cs typeface="Arial" panose="020B0604020202020204" pitchFamily="34" charset="0"/>
            </a:rPr>
            <a:t> ciepła</a:t>
          </a:r>
          <a:endParaRPr lang="pl-PL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18</xdr:col>
      <xdr:colOff>200025</xdr:colOff>
      <xdr:row>18</xdr:row>
      <xdr:rowOff>180975</xdr:rowOff>
    </xdr:from>
    <xdr:to>
      <xdr:col>19</xdr:col>
      <xdr:colOff>144825</xdr:colOff>
      <xdr:row>22</xdr:row>
      <xdr:rowOff>180975</xdr:rowOff>
    </xdr:to>
    <xdr:sp macro="" textlink="">
      <xdr:nvSpPr>
        <xdr:cNvPr id="9" name="Strzałka: pago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1172825" y="3609975"/>
          <a:ext cx="554400" cy="762000"/>
        </a:xfrm>
        <a:prstGeom prst="chevron">
          <a:avLst/>
        </a:prstGeom>
        <a:gradFill flip="none" rotWithShape="1">
          <a:gsLst>
            <a:gs pos="50000">
              <a:srgbClr val="EF8106"/>
            </a:gs>
            <a:gs pos="50000">
              <a:srgbClr val="738FB4"/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0</xdr:colOff>
      <xdr:row>16</xdr:row>
      <xdr:rowOff>0</xdr:rowOff>
    </xdr:from>
    <xdr:to>
      <xdr:col>9</xdr:col>
      <xdr:colOff>609599</xdr:colOff>
      <xdr:row>19</xdr:row>
      <xdr:rowOff>0</xdr:rowOff>
    </xdr:to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1219200" y="3048000"/>
          <a:ext cx="4876799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>
              <a:latin typeface="Arial" panose="020B0604020202020204" pitchFamily="34" charset="0"/>
              <a:cs typeface="Arial" panose="020B0604020202020204" pitchFamily="34" charset="0"/>
            </a:rPr>
            <a:t>Dobór zaworu bezpieczeństwa dla instalacji C.O. wpiętej</a:t>
          </a:r>
          <a:r>
            <a:rPr lang="pl-PL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400">
              <a:latin typeface="Arial" panose="020B0604020202020204" pitchFamily="34" charset="0"/>
              <a:cs typeface="Arial" panose="020B0604020202020204" pitchFamily="34" charset="0"/>
            </a:rPr>
            <a:t>bezpośrednio do sieci cieplnej (bez wymiennika)</a:t>
          </a:r>
        </a:p>
      </xdr:txBody>
    </xdr:sp>
    <xdr:clientData/>
  </xdr:twoCellAnchor>
  <xdr:twoCellAnchor>
    <xdr:from>
      <xdr:col>18</xdr:col>
      <xdr:colOff>200025</xdr:colOff>
      <xdr:row>23</xdr:row>
      <xdr:rowOff>180975</xdr:rowOff>
    </xdr:from>
    <xdr:to>
      <xdr:col>19</xdr:col>
      <xdr:colOff>144825</xdr:colOff>
      <xdr:row>27</xdr:row>
      <xdr:rowOff>180975</xdr:rowOff>
    </xdr:to>
    <xdr:sp macro="" textlink="">
      <xdr:nvSpPr>
        <xdr:cNvPr id="11" name="Strzałka: pago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172825" y="4562475"/>
          <a:ext cx="554400" cy="762000"/>
        </a:xfrm>
        <a:prstGeom prst="chevron">
          <a:avLst/>
        </a:prstGeom>
        <a:gradFill flip="none" rotWithShape="1">
          <a:gsLst>
            <a:gs pos="50000">
              <a:srgbClr val="EF8106"/>
            </a:gs>
            <a:gs pos="50000">
              <a:srgbClr val="738FB4"/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0</xdr:colOff>
      <xdr:row>20</xdr:row>
      <xdr:rowOff>0</xdr:rowOff>
    </xdr:from>
    <xdr:to>
      <xdr:col>10</xdr:col>
      <xdr:colOff>0</xdr:colOff>
      <xdr:row>23</xdr:row>
      <xdr:rowOff>0</xdr:rowOff>
    </xdr:to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1219200" y="3810000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>
              <a:latin typeface="Arial" panose="020B0604020202020204" pitchFamily="34" charset="0"/>
              <a:cs typeface="Arial" panose="020B0604020202020204" pitchFamily="34" charset="0"/>
            </a:rPr>
            <a:t>Dobór zaworu bezpieczeństwa dla podgrzewaczy C.W.U.</a:t>
          </a:r>
        </a:p>
      </xdr:txBody>
    </xdr: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360000</xdr:colOff>
      <xdr:row>11</xdr:row>
      <xdr:rowOff>0</xdr:rowOff>
    </xdr:to>
    <xdr:sp macro="" textlink="">
      <xdr:nvSpPr>
        <xdr:cNvPr id="13" name="Strzałka: pago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096000" y="1524000"/>
          <a:ext cx="360000" cy="571500"/>
        </a:xfrm>
        <a:prstGeom prst="chevron">
          <a:avLst/>
        </a:prstGeom>
        <a:gradFill flip="none" rotWithShape="1">
          <a:gsLst>
            <a:gs pos="50000">
              <a:srgbClr val="EF8106"/>
            </a:gs>
            <a:gs pos="50000">
              <a:schemeClr val="bg2">
                <a:lumMod val="5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360000</xdr:colOff>
      <xdr:row>15</xdr:row>
      <xdr:rowOff>0</xdr:rowOff>
    </xdr:to>
    <xdr:sp macro="" textlink="">
      <xdr:nvSpPr>
        <xdr:cNvPr id="14" name="Strzałka: pago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096000" y="2286000"/>
          <a:ext cx="360000" cy="571500"/>
        </a:xfrm>
        <a:prstGeom prst="chevron">
          <a:avLst/>
        </a:prstGeom>
        <a:gradFill flip="none" rotWithShape="1">
          <a:gsLst>
            <a:gs pos="50000">
              <a:srgbClr val="EF8106"/>
            </a:gs>
            <a:gs pos="50000">
              <a:schemeClr val="bg2">
                <a:lumMod val="5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360000</xdr:colOff>
      <xdr:row>19</xdr:row>
      <xdr:rowOff>0</xdr:rowOff>
    </xdr:to>
    <xdr:sp macro="" textlink="">
      <xdr:nvSpPr>
        <xdr:cNvPr id="15" name="Strzałka: pago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6096000" y="3048000"/>
          <a:ext cx="360000" cy="571500"/>
        </a:xfrm>
        <a:prstGeom prst="chevron">
          <a:avLst/>
        </a:prstGeom>
        <a:gradFill flip="none" rotWithShape="1">
          <a:gsLst>
            <a:gs pos="50000">
              <a:srgbClr val="EF8106"/>
            </a:gs>
            <a:gs pos="50000">
              <a:schemeClr val="bg2">
                <a:lumMod val="5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0</xdr:colOff>
      <xdr:row>20</xdr:row>
      <xdr:rowOff>0</xdr:rowOff>
    </xdr:from>
    <xdr:to>
      <xdr:col>10</xdr:col>
      <xdr:colOff>360000</xdr:colOff>
      <xdr:row>23</xdr:row>
      <xdr:rowOff>0</xdr:rowOff>
    </xdr:to>
    <xdr:sp macro="" textlink="">
      <xdr:nvSpPr>
        <xdr:cNvPr id="16" name="Strzałka: pago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096000" y="3810000"/>
          <a:ext cx="360000" cy="571500"/>
        </a:xfrm>
        <a:prstGeom prst="chevron">
          <a:avLst/>
        </a:prstGeom>
        <a:gradFill flip="none" rotWithShape="1">
          <a:gsLst>
            <a:gs pos="50000">
              <a:srgbClr val="EF8106"/>
            </a:gs>
            <a:gs pos="50000">
              <a:schemeClr val="bg2">
                <a:lumMod val="5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66675</xdr:colOff>
      <xdr:row>0</xdr:row>
      <xdr:rowOff>60127</xdr:rowOff>
    </xdr:from>
    <xdr:to>
      <xdr:col>3</xdr:col>
      <xdr:colOff>66675</xdr:colOff>
      <xdr:row>2</xdr:row>
      <xdr:rowOff>152400</xdr:rowOff>
    </xdr:to>
    <xdr:pic>
      <xdr:nvPicPr>
        <xdr:cNvPr id="17" name="Grafika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6675" y="60127"/>
          <a:ext cx="1828800" cy="473273"/>
        </a:xfrm>
        <a:prstGeom prst="rect">
          <a:avLst/>
        </a:prstGeom>
      </xdr:spPr>
    </xdr:pic>
    <xdr:clientData/>
  </xdr:twoCellAnchor>
  <xdr:twoCellAnchor>
    <xdr:from>
      <xdr:col>3</xdr:col>
      <xdr:colOff>180975</xdr:colOff>
      <xdr:row>26</xdr:row>
      <xdr:rowOff>161925</xdr:rowOff>
    </xdr:from>
    <xdr:to>
      <xdr:col>11</xdr:col>
      <xdr:colOff>540975</xdr:colOff>
      <xdr:row>29</xdr:row>
      <xdr:rowOff>161925</xdr:rowOff>
    </xdr:to>
    <xdr:grpSp>
      <xdr:nvGrpSpPr>
        <xdr:cNvPr id="18" name="Grupa 17">
          <a:hlinkClick xmlns:r="http://schemas.openxmlformats.org/officeDocument/2006/relationships" r:id="rId3" tooltip="Dobór zaworu bezpieczeństwa dla podgrzewaczy C.W.U.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2009775" y="5114925"/>
          <a:ext cx="5236800" cy="571500"/>
          <a:chOff x="1219200" y="4572000"/>
          <a:chExt cx="5236800" cy="571500"/>
        </a:xfrm>
      </xdr:grpSpPr>
      <xdr:sp macro="" textlink="">
        <xdr:nvSpPr>
          <xdr:cNvPr id="19" name="pole tekstowe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 txBox="1"/>
        </xdr:nvSpPr>
        <xdr:spPr>
          <a:xfrm>
            <a:off x="1219200" y="4572000"/>
            <a:ext cx="48768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1400">
                <a:latin typeface="Arial" panose="020B0604020202020204" pitchFamily="34" charset="0"/>
                <a:cs typeface="Arial" panose="020B0604020202020204" pitchFamily="34" charset="0"/>
              </a:rPr>
              <a:t>Dobór zaworu bezpieczeństwa dla podgrzewaczy C.W.U.</a:t>
            </a:r>
          </a:p>
        </xdr:txBody>
      </xdr:sp>
      <xdr:sp macro="" textlink="">
        <xdr:nvSpPr>
          <xdr:cNvPr id="20" name="Strzałka: pagon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6096000" y="4572000"/>
            <a:ext cx="360000" cy="571500"/>
          </a:xfrm>
          <a:prstGeom prst="chevron">
            <a:avLst/>
          </a:prstGeom>
          <a:gradFill flip="none" rotWithShape="1">
            <a:gsLst>
              <a:gs pos="50000">
                <a:srgbClr val="EF8106"/>
              </a:gs>
              <a:gs pos="50000">
                <a:schemeClr val="bg2">
                  <a:lumMod val="5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>
              <a:solidFill>
                <a:schemeClr val="tx1"/>
              </a:solidFill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69652</xdr:rowOff>
    </xdr:from>
    <xdr:to>
      <xdr:col>3</xdr:col>
      <xdr:colOff>161925</xdr:colOff>
      <xdr:row>2</xdr:row>
      <xdr:rowOff>161925</xdr:rowOff>
    </xdr:to>
    <xdr:pic>
      <xdr:nvPicPr>
        <xdr:cNvPr id="2" name="Grafik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69652"/>
          <a:ext cx="1828800" cy="47327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11</xdr:col>
      <xdr:colOff>0</xdr:colOff>
      <xdr:row>8</xdr:row>
      <xdr:rowOff>0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828800" y="952500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Dobór zaworu bezpieczeństwa dla instalacji chłodu</a:t>
          </a:r>
          <a:endParaRPr lang="pl-PL" sz="16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146</xdr:row>
      <xdr:rowOff>9525</xdr:rowOff>
    </xdr:from>
    <xdr:to>
      <xdr:col>24</xdr:col>
      <xdr:colOff>0</xdr:colOff>
      <xdr:row>148</xdr:row>
      <xdr:rowOff>9525</xdr:rowOff>
    </xdr:to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0" y="29727525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IMI HYDRONIC ENGINEERING nie ponosi odpowiedzialności za ewentualne skutki wywołane przez: niewłaściwą obsługę, złą interpretację wyników obliczeń, błędne wyniki obliczeń.</a:t>
          </a:r>
        </a:p>
      </xdr:txBody>
    </xdr:sp>
    <xdr:clientData/>
  </xdr:twoCellAnchor>
  <xdr:twoCellAnchor editAs="oneCell">
    <xdr:from>
      <xdr:col>0</xdr:col>
      <xdr:colOff>0</xdr:colOff>
      <xdr:row>142</xdr:row>
      <xdr:rowOff>0</xdr:rowOff>
    </xdr:from>
    <xdr:to>
      <xdr:col>4</xdr:col>
      <xdr:colOff>0</xdr:colOff>
      <xdr:row>145</xdr:row>
      <xdr:rowOff>84992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56000"/>
          <a:ext cx="2438400" cy="656492"/>
        </a:xfrm>
        <a:prstGeom prst="rect">
          <a:avLst/>
        </a:prstGeom>
      </xdr:spPr>
    </xdr:pic>
    <xdr:clientData/>
  </xdr:twoCellAnchor>
  <xdr:twoCellAnchor>
    <xdr:from>
      <xdr:col>4</xdr:col>
      <xdr:colOff>590550</xdr:colOff>
      <xdr:row>1</xdr:row>
      <xdr:rowOff>0</xdr:rowOff>
    </xdr:from>
    <xdr:to>
      <xdr:col>8</xdr:col>
      <xdr:colOff>320846</xdr:colOff>
      <xdr:row>3</xdr:row>
      <xdr:rowOff>11605</xdr:rowOff>
    </xdr:to>
    <xdr:grpSp>
      <xdr:nvGrpSpPr>
        <xdr:cNvPr id="10" name="Grupa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pSpPr/>
      </xdr:nvGrpSpPr>
      <xdr:grpSpPr>
        <a:xfrm>
          <a:off x="3028950" y="190500"/>
          <a:ext cx="2168696" cy="392605"/>
          <a:chOff x="3617573" y="1881659"/>
          <a:chExt cx="2168696" cy="392605"/>
        </a:xfrm>
        <a:solidFill>
          <a:schemeClr val="bg1"/>
        </a:solidFill>
      </xdr:grpSpPr>
      <xdr:sp macro="" textlink="">
        <xdr:nvSpPr>
          <xdr:cNvPr id="12" name="Prostokąt: zaokrąglone rogi 11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3711921" y="1881659"/>
            <a:ext cx="1980000" cy="360000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  <xdr:sp macro="" textlink="">
        <xdr:nvSpPr>
          <xdr:cNvPr id="13" name="Dowolny kształt: kształt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3617573" y="2172605"/>
            <a:ext cx="2168696" cy="101659"/>
          </a:xfrm>
          <a:custGeom>
            <a:avLst/>
            <a:gdLst>
              <a:gd name="connsiteX0" fmla="*/ 95073 w 2168696"/>
              <a:gd name="connsiteY0" fmla="*/ 0 h 101659"/>
              <a:gd name="connsiteX1" fmla="*/ 2073623 w 2168696"/>
              <a:gd name="connsiteY1" fmla="*/ 0 h 101659"/>
              <a:gd name="connsiteX2" fmla="*/ 2136729 w 2168696"/>
              <a:gd name="connsiteY2" fmla="*/ 95205 h 101659"/>
              <a:gd name="connsiteX3" fmla="*/ 2168696 w 2168696"/>
              <a:gd name="connsiteY3" fmla="*/ 101659 h 101659"/>
              <a:gd name="connsiteX4" fmla="*/ 0 w 2168696"/>
              <a:gd name="connsiteY4" fmla="*/ 101659 h 101659"/>
              <a:gd name="connsiteX5" fmla="*/ 31967 w 2168696"/>
              <a:gd name="connsiteY5" fmla="*/ 95205 h 101659"/>
              <a:gd name="connsiteX6" fmla="*/ 95073 w 2168696"/>
              <a:gd name="connsiteY6" fmla="*/ 0 h 10165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168696" h="101659">
                <a:moveTo>
                  <a:pt x="95073" y="0"/>
                </a:moveTo>
                <a:lnTo>
                  <a:pt x="2073623" y="0"/>
                </a:lnTo>
                <a:cubicBezTo>
                  <a:pt x="2073623" y="42799"/>
                  <a:pt x="2099644" y="79520"/>
                  <a:pt x="2136729" y="95205"/>
                </a:cubicBezTo>
                <a:lnTo>
                  <a:pt x="2168696" y="101659"/>
                </a:lnTo>
                <a:lnTo>
                  <a:pt x="0" y="101659"/>
                </a:lnTo>
                <a:lnTo>
                  <a:pt x="31967" y="95205"/>
                </a:lnTo>
                <a:cubicBezTo>
                  <a:pt x="69052" y="79520"/>
                  <a:pt x="95073" y="42799"/>
                  <a:pt x="95073" y="0"/>
                </a:cubicBezTo>
                <a:close/>
              </a:path>
            </a:pathLst>
          </a:cu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>
            <a:noAutofit/>
          </a:bodyPr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</xdr:grpSp>
    <xdr:clientData/>
  </xdr:twoCellAnchor>
  <xdr:twoCellAnchor>
    <xdr:from>
      <xdr:col>5</xdr:col>
      <xdr:colOff>75298</xdr:colOff>
      <xdr:row>1</xdr:row>
      <xdr:rowOff>0</xdr:rowOff>
    </xdr:from>
    <xdr:to>
      <xdr:col>8</xdr:col>
      <xdr:colOff>226498</xdr:colOff>
      <xdr:row>3</xdr:row>
      <xdr:rowOff>0</xdr:rowOff>
    </xdr:to>
    <xdr:sp macro="" textlink="">
      <xdr:nvSpPr>
        <xdr:cNvPr id="11" name="pole tekstowe 10">
          <a:hlinkClick xmlns:r="http://schemas.openxmlformats.org/officeDocument/2006/relationships" r:id="rId5" tooltip="Instalacja chłodu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3123298" y="190500"/>
          <a:ext cx="19800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rgbClr val="EF8106"/>
              </a:solidFill>
              <a:effectLst/>
            </a:rPr>
            <a:t>Instalacja chłodu</a:t>
          </a:r>
        </a:p>
      </xdr:txBody>
    </xdr:sp>
    <xdr:clientData/>
  </xdr:twoCellAnchor>
  <xdr:twoCellAnchor>
    <xdr:from>
      <xdr:col>8</xdr:col>
      <xdr:colOff>398548</xdr:colOff>
      <xdr:row>1</xdr:row>
      <xdr:rowOff>0</xdr:rowOff>
    </xdr:from>
    <xdr:to>
      <xdr:col>11</xdr:col>
      <xdr:colOff>398548</xdr:colOff>
      <xdr:row>3</xdr:row>
      <xdr:rowOff>0</xdr:rowOff>
    </xdr:to>
    <xdr:sp macro="" textlink="">
      <xdr:nvSpPr>
        <xdr:cNvPr id="14" name="pole tekstowe 13">
          <a:hlinkClick xmlns:r="http://schemas.openxmlformats.org/officeDocument/2006/relationships" r:id="rId6" tooltip="Pompa ciepła"/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5275348" y="190500"/>
          <a:ext cx="18288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chemeClr val="bg1"/>
              </a:solidFill>
              <a:effectLst/>
            </a:rPr>
            <a:t>Pompa ciepła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4</xdr:col>
      <xdr:colOff>0</xdr:colOff>
      <xdr:row>11</xdr:row>
      <xdr:rowOff>0</xdr:rowOff>
    </xdr:to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1219200" y="17145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Opis: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4</xdr:col>
      <xdr:colOff>0</xdr:colOff>
      <xdr:row>13</xdr:row>
      <xdr:rowOff>0</xdr:rowOff>
    </xdr:to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1219200" y="20955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Opracował:</a:t>
          </a:r>
        </a:p>
      </xdr:txBody>
    </xdr:sp>
    <xdr:clientData/>
  </xdr:twoCellAnchor>
  <xdr:twoCellAnchor>
    <xdr:from>
      <xdr:col>1</xdr:col>
      <xdr:colOff>0</xdr:colOff>
      <xdr:row>14</xdr:row>
      <xdr:rowOff>9524</xdr:rowOff>
    </xdr:from>
    <xdr:to>
      <xdr:col>9</xdr:col>
      <xdr:colOff>0</xdr:colOff>
      <xdr:row>15</xdr:row>
      <xdr:rowOff>0</xdr:rowOff>
    </xdr:to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 txBox="1"/>
      </xdr:nvSpPr>
      <xdr:spPr>
        <a:xfrm>
          <a:off x="609600" y="3057524"/>
          <a:ext cx="4876800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PSV - ciśnienie manometryczne nastawy zaworu bezpieczeństwa [bar]:</a:t>
          </a:r>
        </a:p>
      </xdr:txBody>
    </xdr:sp>
    <xdr:clientData/>
  </xdr:twoCellAnchor>
  <xdr:twoCellAnchor>
    <xdr:from>
      <xdr:col>1</xdr:col>
      <xdr:colOff>0</xdr:colOff>
      <xdr:row>16</xdr:row>
      <xdr:rowOff>9525</xdr:rowOff>
    </xdr:from>
    <xdr:to>
      <xdr:col>7</xdr:col>
      <xdr:colOff>0</xdr:colOff>
      <xdr:row>17</xdr:row>
      <xdr:rowOff>0</xdr:rowOff>
    </xdr:to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 txBox="1"/>
      </xdr:nvSpPr>
      <xdr:spPr>
        <a:xfrm>
          <a:off x="609600" y="3438525"/>
          <a:ext cx="365760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Założona wielkość i typ zaworu bezpieczeństwa:</a:t>
          </a:r>
        </a:p>
      </xdr:txBody>
    </xdr:sp>
    <xdr:clientData/>
  </xdr:twoCellAnchor>
  <xdr:twoCellAnchor>
    <xdr:from>
      <xdr:col>1</xdr:col>
      <xdr:colOff>0</xdr:colOff>
      <xdr:row>18</xdr:row>
      <xdr:rowOff>0</xdr:rowOff>
    </xdr:from>
    <xdr:to>
      <xdr:col>7</xdr:col>
      <xdr:colOff>0</xdr:colOff>
      <xdr:row>19</xdr:row>
      <xdr:rowOff>0</xdr:rowOff>
    </xdr:to>
    <xdr:sp macro="" textlink="">
      <xdr:nvSpPr>
        <xdr:cNvPr id="21" name="pole tekstowe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 txBox="1"/>
      </xdr:nvSpPr>
      <xdr:spPr>
        <a:xfrm>
          <a:off x="609600" y="3810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Ilość zaworów bezpieczeństwa:</a:t>
          </a:r>
        </a:p>
      </xdr:txBody>
    </xdr:sp>
    <xdr:clientData/>
  </xdr:twoCellAnchor>
  <xdr:twoCellAnchor>
    <xdr:from>
      <xdr:col>1</xdr:col>
      <xdr:colOff>0</xdr:colOff>
      <xdr:row>41</xdr:row>
      <xdr:rowOff>177800</xdr:rowOff>
    </xdr:from>
    <xdr:to>
      <xdr:col>13</xdr:col>
      <xdr:colOff>0</xdr:colOff>
      <xdr:row>41</xdr:row>
      <xdr:rowOff>177800</xdr:rowOff>
    </xdr:to>
    <xdr:cxnSp macro="">
      <xdr:nvCxnSpPr>
        <xdr:cNvPr id="22" name="Łącznik prosty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CxnSpPr/>
      </xdr:nvCxnSpPr>
      <xdr:spPr>
        <a:xfrm>
          <a:off x="609600" y="4940300"/>
          <a:ext cx="7315200" cy="0"/>
        </a:xfrm>
        <a:prstGeom prst="line">
          <a:avLst/>
        </a:prstGeom>
        <a:ln w="28575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42</xdr:row>
      <xdr:rowOff>0</xdr:rowOff>
    </xdr:from>
    <xdr:to>
      <xdr:col>13</xdr:col>
      <xdr:colOff>0</xdr:colOff>
      <xdr:row>44</xdr:row>
      <xdr:rowOff>180976</xdr:rowOff>
    </xdr:to>
    <xdr:sp macro="" textlink="">
      <xdr:nvSpPr>
        <xdr:cNvPr id="23" name="pole tekstowe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 txBox="1"/>
      </xdr:nvSpPr>
      <xdr:spPr>
        <a:xfrm>
          <a:off x="609600" y="8001000"/>
          <a:ext cx="7315200" cy="561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b="1">
              <a:latin typeface="Arial" panose="020B0604020202020204" pitchFamily="34" charset="0"/>
              <a:cs typeface="Arial" panose="020B0604020202020204" pitchFamily="34" charset="0"/>
            </a:rPr>
            <a:t>Dobór zaworu bezpieczeństwa wg opracowania UDT „Urządzenia ciśnieniowe – wymagania ogólne” "WUDT/UC/WO"</a:t>
          </a:r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13</xdr:col>
      <xdr:colOff>533400</xdr:colOff>
      <xdr:row>0</xdr:row>
      <xdr:rowOff>-176213</xdr:rowOff>
    </xdr:from>
    <xdr:ext cx="135171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pole tekstowe 24">
              <a:extLst>
                <a:ext uri="{FF2B5EF4-FFF2-40B4-BE49-F238E27FC236}">
                  <a16:creationId xmlns:a16="http://schemas.microsoft.com/office/drawing/2014/main" id="{00000000-0008-0000-0E00-000019000000}"/>
                </a:ext>
              </a:extLst>
            </xdr:cNvPr>
            <xdr:cNvSpPr txBox="1"/>
          </xdr:nvSpPr>
          <xdr:spPr>
            <a:xfrm>
              <a:off x="8458200" y="-176213"/>
              <a:ext cx="13517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pl-PL" sz="1100" i="1">
                        <a:latin typeface="Cambria Math" panose="02040503050406030204" pitchFamily="18" charset="0"/>
                      </a:rPr>
                      <a:t>Wpisz tutaj równanie.</a:t>
                    </a:fld>
                  </m:oMath>
                </m:oMathPara>
              </a14:m>
              <a:endParaRPr lang="pl-PL" sz="1100"/>
            </a:p>
          </xdr:txBody>
        </xdr:sp>
      </mc:Choice>
      <mc:Fallback xmlns="">
        <xdr:sp macro="" textlink="">
          <xdr:nvSpPr>
            <xdr:cNvPr id="25" name="pole tekstowe 24">
              <a:extLst>
                <a:ext uri="{FF2B5EF4-FFF2-40B4-BE49-F238E27FC236}">
                  <a16:creationId xmlns:a16="http://schemas.microsoft.com/office/drawing/2014/main" id="{F240617D-508B-48DF-8FF3-CF2F989C2A80}"/>
                </a:ext>
              </a:extLst>
            </xdr:cNvPr>
            <xdr:cNvSpPr txBox="1"/>
          </xdr:nvSpPr>
          <xdr:spPr>
            <a:xfrm>
              <a:off x="8458200" y="-176213"/>
              <a:ext cx="13517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l-PL" sz="1100" i="0">
                  <a:latin typeface="Cambria Math" panose="02040503050406030204" pitchFamily="18" charset="0"/>
                </a:rPr>
                <a:t>"Wpisz tutaj równanie."</a:t>
              </a:r>
              <a:endParaRPr lang="pl-PL" sz="11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342900</xdr:colOff>
          <xdr:row>17</xdr:row>
          <xdr:rowOff>123825</xdr:rowOff>
        </xdr:from>
        <xdr:to>
          <xdr:col>11</xdr:col>
          <xdr:colOff>276225</xdr:colOff>
          <xdr:row>19</xdr:row>
          <xdr:rowOff>66675</xdr:rowOff>
        </xdr:to>
        <xdr:sp macro="" textlink="">
          <xdr:nvSpPr>
            <xdr:cNvPr id="26626" name="Spinner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0E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0</xdr:colOff>
      <xdr:row>5</xdr:row>
      <xdr:rowOff>0</xdr:rowOff>
    </xdr:from>
    <xdr:to>
      <xdr:col>1</xdr:col>
      <xdr:colOff>0</xdr:colOff>
      <xdr:row>8</xdr:row>
      <xdr:rowOff>0</xdr:rowOff>
    </xdr:to>
    <xdr:grpSp>
      <xdr:nvGrpSpPr>
        <xdr:cNvPr id="27" name="Grupa 26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GrpSpPr/>
      </xdr:nvGrpSpPr>
      <xdr:grpSpPr>
        <a:xfrm>
          <a:off x="0" y="952500"/>
          <a:ext cx="609600" cy="571500"/>
          <a:chOff x="9144000" y="952500"/>
          <a:chExt cx="609600" cy="571500"/>
        </a:xfrm>
      </xdr:grpSpPr>
      <xdr:sp macro="" textlink="">
        <xdr:nvSpPr>
          <xdr:cNvPr id="28" name="Strzałka: pagon 27">
            <a:hlinkClick xmlns:r="http://schemas.openxmlformats.org/officeDocument/2006/relationships" r:id="rId7" tooltip="Start"/>
            <a:extLst>
              <a:ext uri="{FF2B5EF4-FFF2-40B4-BE49-F238E27FC236}">
                <a16:creationId xmlns:a16="http://schemas.microsoft.com/office/drawing/2014/main" id="{00000000-0008-0000-0E00-00001C000000}"/>
              </a:ext>
            </a:extLst>
          </xdr:cNvPr>
          <xdr:cNvSpPr/>
        </xdr:nvSpPr>
        <xdr:spPr>
          <a:xfrm flipH="1">
            <a:off x="9268800" y="952500"/>
            <a:ext cx="360000" cy="571500"/>
          </a:xfrm>
          <a:prstGeom prst="chevron">
            <a:avLst/>
          </a:prstGeom>
          <a:gradFill flip="none" rotWithShape="1">
            <a:gsLst>
              <a:gs pos="50000">
                <a:srgbClr val="EF8106"/>
              </a:gs>
              <a:gs pos="50000">
                <a:schemeClr val="bg2">
                  <a:lumMod val="5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>
              <a:solidFill>
                <a:schemeClr val="tx1"/>
              </a:solidFill>
            </a:endParaRPr>
          </a:p>
        </xdr:txBody>
      </xdr:sp>
      <xdr:sp macro="" textlink="">
        <xdr:nvSpPr>
          <xdr:cNvPr id="29" name="Prostokąt 28">
            <a:extLst>
              <a:ext uri="{FF2B5EF4-FFF2-40B4-BE49-F238E27FC236}">
                <a16:creationId xmlns:a16="http://schemas.microsoft.com/office/drawing/2014/main" id="{00000000-0008-0000-0E00-00001D000000}"/>
              </a:ext>
            </a:extLst>
          </xdr:cNvPr>
          <xdr:cNvSpPr/>
        </xdr:nvSpPr>
        <xdr:spPr>
          <a:xfrm>
            <a:off x="9144000" y="952500"/>
            <a:ext cx="609600" cy="571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</xdr:grpSp>
    <xdr:clientData/>
  </xdr:twoCellAnchor>
  <xdr:twoCellAnchor>
    <xdr:from>
      <xdr:col>1</xdr:col>
      <xdr:colOff>0</xdr:colOff>
      <xdr:row>38</xdr:row>
      <xdr:rowOff>190473</xdr:rowOff>
    </xdr:from>
    <xdr:to>
      <xdr:col>13</xdr:col>
      <xdr:colOff>1</xdr:colOff>
      <xdr:row>41</xdr:row>
      <xdr:rowOff>190495</xdr:rowOff>
    </xdr:to>
    <xdr:grpSp>
      <xdr:nvGrpSpPr>
        <xdr:cNvPr id="26674" name="Grupa 26673">
          <a:extLst>
            <a:ext uri="{FF2B5EF4-FFF2-40B4-BE49-F238E27FC236}">
              <a16:creationId xmlns:a16="http://schemas.microsoft.com/office/drawing/2014/main" id="{00000000-0008-0000-0E00-000032680000}"/>
            </a:ext>
          </a:extLst>
        </xdr:cNvPr>
        <xdr:cNvGrpSpPr/>
      </xdr:nvGrpSpPr>
      <xdr:grpSpPr>
        <a:xfrm>
          <a:off x="609600" y="7429473"/>
          <a:ext cx="7315201" cy="571522"/>
          <a:chOff x="609599" y="28658809"/>
          <a:chExt cx="7315201" cy="297192"/>
        </a:xfrm>
      </xdr:grpSpPr>
      <xdr:sp macro="" textlink="'obl_I.Ch.'!B49">
        <xdr:nvSpPr>
          <xdr:cNvPr id="26675" name="pole tekstowe 26674">
            <a:extLst>
              <a:ext uri="{FF2B5EF4-FFF2-40B4-BE49-F238E27FC236}">
                <a16:creationId xmlns:a16="http://schemas.microsoft.com/office/drawing/2014/main" id="{00000000-0008-0000-0E00-000033680000}"/>
              </a:ext>
            </a:extLst>
          </xdr:cNvPr>
          <xdr:cNvSpPr txBox="1"/>
        </xdr:nvSpPr>
        <xdr:spPr>
          <a:xfrm>
            <a:off x="609600" y="28658821"/>
            <a:ext cx="7315200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4D998595-3898-4C74-B501-0F90018CDED3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Dobrany zawór spełnia wymagania WUDT/UC/WO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I.Ch.'!B50">
        <xdr:nvSpPr>
          <xdr:cNvPr id="26676" name="pole tekstowe 26675">
            <a:extLst>
              <a:ext uri="{FF2B5EF4-FFF2-40B4-BE49-F238E27FC236}">
                <a16:creationId xmlns:a16="http://schemas.microsoft.com/office/drawing/2014/main" id="{00000000-0008-0000-0E00-000034680000}"/>
              </a:ext>
            </a:extLst>
          </xdr:cNvPr>
          <xdr:cNvSpPr txBox="1"/>
        </xdr:nvSpPr>
        <xdr:spPr>
          <a:xfrm>
            <a:off x="609599" y="28658809"/>
            <a:ext cx="5981700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5F5C097C-2AF1-480D-8E31-BCC4E868894E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4</xdr:row>
      <xdr:rowOff>0</xdr:rowOff>
    </xdr:from>
    <xdr:to>
      <xdr:col>13</xdr:col>
      <xdr:colOff>0</xdr:colOff>
      <xdr:row>39</xdr:row>
      <xdr:rowOff>0</xdr:rowOff>
    </xdr:to>
    <xdr:sp macro="" textlink="">
      <xdr:nvSpPr>
        <xdr:cNvPr id="26677" name="Prostokąt: zaokrąglone rogi 26676">
          <a:extLst>
            <a:ext uri="{FF2B5EF4-FFF2-40B4-BE49-F238E27FC236}">
              <a16:creationId xmlns:a16="http://schemas.microsoft.com/office/drawing/2014/main" id="{00000000-0008-0000-0E00-000035680000}"/>
            </a:ext>
          </a:extLst>
        </xdr:cNvPr>
        <xdr:cNvSpPr/>
      </xdr:nvSpPr>
      <xdr:spPr>
        <a:xfrm>
          <a:off x="609600" y="762000"/>
          <a:ext cx="7315200" cy="6667500"/>
        </a:xfrm>
        <a:prstGeom prst="roundRect">
          <a:avLst>
            <a:gd name="adj" fmla="val 3944"/>
          </a:avLst>
        </a:prstGeom>
        <a:noFill/>
        <a:ln w="12700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0</xdr:colOff>
      <xdr:row>20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26678" name="pole tekstowe 26677">
          <a:extLst>
            <a:ext uri="{FF2B5EF4-FFF2-40B4-BE49-F238E27FC236}">
              <a16:creationId xmlns:a16="http://schemas.microsoft.com/office/drawing/2014/main" id="{00000000-0008-0000-0E00-000036680000}"/>
            </a:ext>
          </a:extLst>
        </xdr:cNvPr>
        <xdr:cNvSpPr txBox="1"/>
      </xdr:nvSpPr>
      <xdr:spPr>
        <a:xfrm>
          <a:off x="609600" y="4191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Rodzaj czynnika w instalacji:</a:t>
          </a:r>
        </a:p>
      </xdr:txBody>
    </xdr:sp>
    <xdr:clientData/>
  </xdr:twoCellAnchor>
  <xdr:twoCellAnchor>
    <xdr:from>
      <xdr:col>1</xdr:col>
      <xdr:colOff>0</xdr:colOff>
      <xdr:row>22</xdr:row>
      <xdr:rowOff>0</xdr:rowOff>
    </xdr:from>
    <xdr:to>
      <xdr:col>7</xdr:col>
      <xdr:colOff>0</xdr:colOff>
      <xdr:row>23</xdr:row>
      <xdr:rowOff>0</xdr:rowOff>
    </xdr:to>
    <xdr:sp macro="" textlink="">
      <xdr:nvSpPr>
        <xdr:cNvPr id="26679" name="pole tekstowe 26678">
          <a:extLst>
            <a:ext uri="{FF2B5EF4-FFF2-40B4-BE49-F238E27FC236}">
              <a16:creationId xmlns:a16="http://schemas.microsoft.com/office/drawing/2014/main" id="{00000000-0008-0000-0E00-000037680000}"/>
            </a:ext>
          </a:extLst>
        </xdr:cNvPr>
        <xdr:cNvSpPr txBox="1"/>
      </xdr:nvSpPr>
      <xdr:spPr>
        <a:xfrm>
          <a:off x="609600" y="4572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Stężenie czynnika w instalacji:</a:t>
          </a:r>
        </a:p>
      </xdr:txBody>
    </xdr:sp>
    <xdr:clientData/>
  </xdr:twoCellAnchor>
  <xdr:twoCellAnchor>
    <xdr:from>
      <xdr:col>1</xdr:col>
      <xdr:colOff>0</xdr:colOff>
      <xdr:row>24</xdr:row>
      <xdr:rowOff>0</xdr:rowOff>
    </xdr:from>
    <xdr:to>
      <xdr:col>7</xdr:col>
      <xdr:colOff>0</xdr:colOff>
      <xdr:row>25</xdr:row>
      <xdr:rowOff>0</xdr:rowOff>
    </xdr:to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609600" y="4572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r>
            <a:rPr lang="pl-PL" sz="110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- Temperatura początkowa czynnika [˚C]:</a:t>
          </a:r>
        </a:p>
      </xdr:txBody>
    </xdr:sp>
    <xdr:clientData/>
  </xdr:twoCellAnchor>
  <xdr:twoCellAnchor>
    <xdr:from>
      <xdr:col>1</xdr:col>
      <xdr:colOff>0</xdr:colOff>
      <xdr:row>26</xdr:row>
      <xdr:rowOff>0</xdr:rowOff>
    </xdr:from>
    <xdr:to>
      <xdr:col>7</xdr:col>
      <xdr:colOff>0</xdr:colOff>
      <xdr:row>27</xdr:row>
      <xdr:rowOff>0</xdr:rowOff>
    </xdr:to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609600" y="4953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r>
            <a:rPr lang="pl-PL" sz="1100">
              <a:latin typeface="Calibri" panose="020F0502020204030204" pitchFamily="34" charset="0"/>
              <a:cs typeface="Calibri" panose="020F0502020204030204" pitchFamily="34" charset="0"/>
            </a:rPr>
            <a:t>₂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- Temperatura końcowa czynnika [˚C]:</a:t>
          </a:r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8</xdr:col>
      <xdr:colOff>0</xdr:colOff>
      <xdr:row>30</xdr:row>
      <xdr:rowOff>0</xdr:rowOff>
    </xdr:to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 txBox="1"/>
      </xdr:nvSpPr>
      <xdr:spPr>
        <a:xfrm>
          <a:off x="609600" y="5334000"/>
          <a:ext cx="4267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>
              <a:latin typeface="Arial" panose="020B0604020202020204" pitchFamily="34" charset="0"/>
              <a:cs typeface="Arial" panose="020B0604020202020204" pitchFamily="34" charset="0"/>
            </a:rPr>
            <a:t>ρ</a:t>
          </a:r>
          <a:r>
            <a:rPr lang="el-GR" sz="110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el-GR" sz="1100">
              <a:latin typeface="Arial" panose="020B0604020202020204" pitchFamily="34" charset="0"/>
              <a:cs typeface="Arial" panose="020B0604020202020204" pitchFamily="34" charset="0"/>
            </a:rPr>
            <a:t> - 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gęstość czynnika w temperaturze początkowej [kg/m</a:t>
          </a:r>
          <a:r>
            <a:rPr lang="pl-PL" sz="110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] </a:t>
          </a:r>
        </a:p>
      </xdr:txBody>
    </xdr:sp>
    <xdr:clientData/>
  </xdr:twoCellAnchor>
  <xdr:twoCellAnchor>
    <xdr:from>
      <xdr:col>1</xdr:col>
      <xdr:colOff>0</xdr:colOff>
      <xdr:row>31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 txBox="1"/>
      </xdr:nvSpPr>
      <xdr:spPr>
        <a:xfrm>
          <a:off x="609600" y="5715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>
              <a:latin typeface="Arial" panose="020B0604020202020204" pitchFamily="34" charset="0"/>
              <a:cs typeface="Arial" panose="020B0604020202020204" pitchFamily="34" charset="0"/>
            </a:rPr>
            <a:t>ρ</a:t>
          </a:r>
          <a:r>
            <a:rPr lang="el-GR" sz="1100">
              <a:latin typeface="Calibri" panose="020F0502020204030204" pitchFamily="34" charset="0"/>
              <a:cs typeface="Calibri" panose="020F0502020204030204" pitchFamily="34" charset="0"/>
            </a:rPr>
            <a:t>₂</a:t>
          </a:r>
          <a:r>
            <a:rPr lang="el-GR" sz="1100">
              <a:latin typeface="Arial" panose="020B0604020202020204" pitchFamily="34" charset="0"/>
              <a:cs typeface="Arial" panose="020B0604020202020204" pitchFamily="34" charset="0"/>
            </a:rPr>
            <a:t> - 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gęstość czynnika w temperaturze końcowej [kg/m</a:t>
          </a:r>
          <a:r>
            <a:rPr lang="pl-PL" sz="110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1</xdr:col>
      <xdr:colOff>0</xdr:colOff>
      <xdr:row>33</xdr:row>
      <xdr:rowOff>0</xdr:rowOff>
    </xdr:from>
    <xdr:to>
      <xdr:col>7</xdr:col>
      <xdr:colOff>0</xdr:colOff>
      <xdr:row>34</xdr:row>
      <xdr:rowOff>0</xdr:rowOff>
    </xdr:to>
    <xdr:sp macro="" textlink="">
      <xdr:nvSpPr>
        <xdr:cNvPr id="30" name="pole tekstowe 29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SpPr txBox="1"/>
      </xdr:nvSpPr>
      <xdr:spPr>
        <a:xfrm>
          <a:off x="609600" y="6096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Objętość całkowita czynnika w instalacji [m</a:t>
          </a:r>
          <a:r>
            <a:rPr lang="pl-PL" sz="110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]:</a:t>
          </a:r>
        </a:p>
      </xdr:txBody>
    </xdr:sp>
    <xdr:clientData/>
  </xdr:twoCellAnchor>
  <xdr:twoCellAnchor>
    <xdr:from>
      <xdr:col>1</xdr:col>
      <xdr:colOff>0</xdr:colOff>
      <xdr:row>35</xdr:row>
      <xdr:rowOff>0</xdr:rowOff>
    </xdr:from>
    <xdr:to>
      <xdr:col>7</xdr:col>
      <xdr:colOff>0</xdr:colOff>
      <xdr:row>36</xdr:row>
      <xdr:rowOff>0</xdr:rowOff>
    </xdr:to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 txBox="1"/>
      </xdr:nvSpPr>
      <xdr:spPr>
        <a:xfrm>
          <a:off x="609600" y="6477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Czas wypływu cieczy [s] (zalecane 180 s):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342900</xdr:colOff>
          <xdr:row>26</xdr:row>
          <xdr:rowOff>28575</xdr:rowOff>
        </xdr:from>
        <xdr:to>
          <xdr:col>11</xdr:col>
          <xdr:colOff>276225</xdr:colOff>
          <xdr:row>27</xdr:row>
          <xdr:rowOff>161925</xdr:rowOff>
        </xdr:to>
        <xdr:sp macro="" textlink="">
          <xdr:nvSpPr>
            <xdr:cNvPr id="26631" name="Spinner 7" hidden="1">
              <a:extLst>
                <a:ext uri="{63B3BB69-23CF-44E3-9099-C40C66FF867C}">
                  <a14:compatExt spid="_x0000_s26631"/>
                </a:ext>
                <a:ext uri="{FF2B5EF4-FFF2-40B4-BE49-F238E27FC236}">
                  <a16:creationId xmlns:a16="http://schemas.microsoft.com/office/drawing/2014/main" id="{00000000-0008-0000-0E00-00000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342900</xdr:colOff>
          <xdr:row>34</xdr:row>
          <xdr:rowOff>123825</xdr:rowOff>
        </xdr:from>
        <xdr:to>
          <xdr:col>11</xdr:col>
          <xdr:colOff>276225</xdr:colOff>
          <xdr:row>36</xdr:row>
          <xdr:rowOff>66675</xdr:rowOff>
        </xdr:to>
        <xdr:sp macro="" textlink="">
          <xdr:nvSpPr>
            <xdr:cNvPr id="26632" name="Spinner 8" hidden="1">
              <a:extLst>
                <a:ext uri="{63B3BB69-23CF-44E3-9099-C40C66FF867C}">
                  <a14:compatExt spid="_x0000_s26632"/>
                </a:ext>
                <a:ext uri="{FF2B5EF4-FFF2-40B4-BE49-F238E27FC236}">
                  <a16:creationId xmlns:a16="http://schemas.microsoft.com/office/drawing/2014/main" id="{00000000-0008-0000-0E00-00000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0</xdr:colOff>
      <xdr:row>45</xdr:row>
      <xdr:rowOff>0</xdr:rowOff>
    </xdr:from>
    <xdr:to>
      <xdr:col>3</xdr:col>
      <xdr:colOff>609599</xdr:colOff>
      <xdr:row>47</xdr:row>
      <xdr:rowOff>0</xdr:rowOff>
    </xdr:to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SpPr txBox="1"/>
      </xdr:nvSpPr>
      <xdr:spPr>
        <a:xfrm>
          <a:off x="609600" y="8382000"/>
          <a:ext cx="18287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Opis: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3</xdr:col>
      <xdr:colOff>609599</xdr:colOff>
      <xdr:row>49</xdr:row>
      <xdr:rowOff>0</xdr:rowOff>
    </xdr:to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SpPr txBox="1"/>
      </xdr:nvSpPr>
      <xdr:spPr>
        <a:xfrm>
          <a:off x="609600" y="8763000"/>
          <a:ext cx="18287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Opracował:</a:t>
          </a:r>
        </a:p>
      </xdr:txBody>
    </xdr:sp>
    <xdr:clientData/>
  </xdr:twoCellAnchor>
  <xdr:twoCellAnchor>
    <xdr:from>
      <xdr:col>1</xdr:col>
      <xdr:colOff>0</xdr:colOff>
      <xdr:row>49</xdr:row>
      <xdr:rowOff>0</xdr:rowOff>
    </xdr:from>
    <xdr:to>
      <xdr:col>3</xdr:col>
      <xdr:colOff>609599</xdr:colOff>
      <xdr:row>51</xdr:row>
      <xdr:rowOff>0</xdr:rowOff>
    </xdr:to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SpPr txBox="1"/>
      </xdr:nvSpPr>
      <xdr:spPr>
        <a:xfrm>
          <a:off x="609600" y="9144000"/>
          <a:ext cx="18287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Data opracowania:</a:t>
          </a:r>
        </a:p>
      </xdr:txBody>
    </xdr:sp>
    <xdr:clientData/>
  </xdr:twoCellAnchor>
  <xdr:twoCellAnchor>
    <xdr:from>
      <xdr:col>1</xdr:col>
      <xdr:colOff>485776</xdr:colOff>
      <xdr:row>45</xdr:row>
      <xdr:rowOff>0</xdr:rowOff>
    </xdr:from>
    <xdr:to>
      <xdr:col>9</xdr:col>
      <xdr:colOff>0</xdr:colOff>
      <xdr:row>47</xdr:row>
      <xdr:rowOff>0</xdr:rowOff>
    </xdr:to>
    <xdr:sp macro="" textlink="$E$10">
      <xdr:nvSpPr>
        <xdr:cNvPr id="35" name="pole tekstowe 34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SpPr txBox="1"/>
      </xdr:nvSpPr>
      <xdr:spPr>
        <a:xfrm>
          <a:off x="1095376" y="8382000"/>
          <a:ext cx="4391024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9A092EA-CC88-4A55-87A0-92EF823F9E3E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IMI Hydronic Engineering</a:t>
          </a:fld>
          <a:endParaRPr lang="pl-PL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276225</xdr:colOff>
      <xdr:row>47</xdr:row>
      <xdr:rowOff>0</xdr:rowOff>
    </xdr:from>
    <xdr:to>
      <xdr:col>9</xdr:col>
      <xdr:colOff>0</xdr:colOff>
      <xdr:row>49</xdr:row>
      <xdr:rowOff>0</xdr:rowOff>
    </xdr:to>
    <xdr:sp macro="" textlink="$E$12">
      <xdr:nvSpPr>
        <xdr:cNvPr id="36" name="pole tekstowe 35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SpPr txBox="1"/>
      </xdr:nvSpPr>
      <xdr:spPr>
        <a:xfrm>
          <a:off x="1495425" y="8763000"/>
          <a:ext cx="39909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527CD39-517A-49B5-A3E5-0E610175E801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imię nazwisko</a:t>
          </a:fld>
          <a:endParaRPr lang="pl-PL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152401</xdr:colOff>
      <xdr:row>49</xdr:row>
      <xdr:rowOff>0</xdr:rowOff>
    </xdr:from>
    <xdr:to>
      <xdr:col>9</xdr:col>
      <xdr:colOff>0</xdr:colOff>
      <xdr:row>51</xdr:row>
      <xdr:rowOff>0</xdr:rowOff>
    </xdr:to>
    <xdr:sp macro="" textlink="'obl_W.C.2'!C5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SpPr txBox="1"/>
      </xdr:nvSpPr>
      <xdr:spPr>
        <a:xfrm>
          <a:off x="1981201" y="9144000"/>
          <a:ext cx="35051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74041901-3AA3-4DA5-A391-BAFCEF413FCB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17.04.2024 15:41</a:t>
          </a:fld>
          <a:endParaRPr lang="pl-PL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51</xdr:row>
      <xdr:rowOff>0</xdr:rowOff>
    </xdr:from>
    <xdr:to>
      <xdr:col>13</xdr:col>
      <xdr:colOff>0</xdr:colOff>
      <xdr:row>53</xdr:row>
      <xdr:rowOff>0</xdr:rowOff>
    </xdr:to>
    <xdr:sp macro="" textlink="">
      <xdr:nvSpPr>
        <xdr:cNvPr id="38" name="pole tekstowe 37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SpPr txBox="1"/>
      </xdr:nvSpPr>
      <xdr:spPr>
        <a:xfrm>
          <a:off x="609600" y="9525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Obliczeniowa przepustowość zaworu bezpieczeństwa </a:t>
          </a:r>
        </a:p>
      </xdr:txBody>
    </xdr:sp>
    <xdr:clientData/>
  </xdr:twoCellAnchor>
  <xdr:twoCellAnchor>
    <xdr:from>
      <xdr:col>1</xdr:col>
      <xdr:colOff>0</xdr:colOff>
      <xdr:row>53</xdr:row>
      <xdr:rowOff>0</xdr:rowOff>
    </xdr:from>
    <xdr:to>
      <xdr:col>13</xdr:col>
      <xdr:colOff>0</xdr:colOff>
      <xdr:row>55</xdr:row>
      <xdr:rowOff>0</xdr:rowOff>
    </xdr:to>
    <xdr:sp macro="" textlink="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SpPr txBox="1"/>
      </xdr:nvSpPr>
      <xdr:spPr>
        <a:xfrm>
          <a:off x="609600" y="9906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1. Wyznaczenie przepustowości zaworu bezpieczeństwa</a:t>
          </a:r>
        </a:p>
      </xdr:txBody>
    </xdr:sp>
    <xdr:clientData/>
  </xdr:twoCellAnchor>
  <xdr:twoCellAnchor>
    <xdr:from>
      <xdr:col>1</xdr:col>
      <xdr:colOff>0</xdr:colOff>
      <xdr:row>55</xdr:row>
      <xdr:rowOff>0</xdr:rowOff>
    </xdr:from>
    <xdr:to>
      <xdr:col>13</xdr:col>
      <xdr:colOff>0</xdr:colOff>
      <xdr:row>58</xdr:row>
      <xdr:rowOff>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0" name="pole tekstowe 39">
              <a:extLst>
                <a:ext uri="{FF2B5EF4-FFF2-40B4-BE49-F238E27FC236}">
                  <a16:creationId xmlns:a16="http://schemas.microsoft.com/office/drawing/2014/main" id="{00000000-0008-0000-0E00-000028000000}"/>
                </a:ext>
              </a:extLst>
            </xdr:cNvPr>
            <xdr:cNvSpPr txBox="1"/>
          </xdr:nvSpPr>
          <xdr:spPr>
            <a:xfrm>
              <a:off x="609600" y="102870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𝑚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𝑜𝑏𝑙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𝑉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r>
                          <m:rPr>
                            <m:sty m:val="p"/>
                          </m:rPr>
                          <a:rPr lang="el-GR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Δ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𝜌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num>
                      <m:den>
                        <m:r>
                          <m:rPr>
                            <m:sty m:val="p"/>
                          </m:rPr>
                          <a:rPr lang="el-GR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Δ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</m:den>
                    </m:f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⋅3600⋅</m:t>
                    </m:r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𝜌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𝑘𝑔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h</m:t>
                            </m:r>
                          </m:den>
                        </m:f>
                      </m:e>
                    </m: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pl-PL" sz="1400"/>
            </a:p>
          </xdr:txBody>
        </xdr:sp>
      </mc:Choice>
      <mc:Fallback>
        <xdr:sp macro="" textlink="">
          <xdr:nvSpPr>
            <xdr:cNvPr id="40" name="pole tekstowe 39">
              <a:extLst>
                <a:ext uri="{FF2B5EF4-FFF2-40B4-BE49-F238E27FC236}">
                  <a16:creationId xmlns:a16="http://schemas.microsoft.com/office/drawing/2014/main" id="{00000000-0008-0000-0E00-000028000000}"/>
                </a:ext>
              </a:extLst>
            </xdr:cNvPr>
            <xdr:cNvSpPr txBox="1"/>
          </xdr:nvSpPr>
          <xdr:spPr>
            <a:xfrm>
              <a:off x="609600" y="102870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𝑚_𝑜𝑏𝑙=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</a:t>
              </a:r>
              <a:r>
                <a:rPr lang="pl-PL" sz="1400" b="0" i="0">
                  <a:latin typeface="Cambria Math" panose="02040503050406030204" pitchFamily="18" charset="0"/>
                </a:rPr>
                <a:t>𝑉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⋅</a:t>
              </a:r>
              <a:r>
                <a:rPr lang="el-GR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Δ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𝑉⋅𝜌_1)/</a:t>
              </a:r>
              <a:r>
                <a:rPr lang="el-GR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Δ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𝑡⋅3600⋅𝜌_1    [𝑘𝑔/ℎ]  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1</xdr:col>
      <xdr:colOff>0</xdr:colOff>
      <xdr:row>57</xdr:row>
      <xdr:rowOff>0</xdr:rowOff>
    </xdr:from>
    <xdr:to>
      <xdr:col>13</xdr:col>
      <xdr:colOff>0</xdr:colOff>
      <xdr:row>59</xdr:row>
      <xdr:rowOff>0</xdr:rowOff>
    </xdr:to>
    <xdr:sp macro="" textlink="">
      <xdr:nvSpPr>
        <xdr:cNvPr id="41" name="pole tekstowe 40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SpPr txBox="1"/>
      </xdr:nvSpPr>
      <xdr:spPr>
        <a:xfrm>
          <a:off x="609600" y="10668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gdzie: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13</xdr:col>
      <xdr:colOff>0</xdr:colOff>
      <xdr:row>60</xdr:row>
      <xdr:rowOff>0</xdr:rowOff>
    </xdr:to>
    <xdr:sp macro="" textlink="">
      <xdr:nvSpPr>
        <xdr:cNvPr id="42" name="pole tekstowe 41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SpPr txBox="1"/>
      </xdr:nvSpPr>
      <xdr:spPr>
        <a:xfrm>
          <a:off x="1219200" y="11049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obl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obliczeniowa przepustowość zaworu bezpieczeństwa [kg/h]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13</xdr:col>
      <xdr:colOff>0</xdr:colOff>
      <xdr:row>62</xdr:row>
      <xdr:rowOff>0</xdr:rowOff>
    </xdr:to>
    <xdr:sp macro="" textlink="">
      <xdr:nvSpPr>
        <xdr:cNvPr id="43" name="pole tekstowe 42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SpPr txBox="1"/>
      </xdr:nvSpPr>
      <xdr:spPr>
        <a:xfrm>
          <a:off x="1219200" y="11620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V – objętość instalacji [m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],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13</xdr:col>
      <xdr:colOff>0</xdr:colOff>
      <xdr:row>64</xdr:row>
      <xdr:rowOff>0</xdr:rowOff>
    </xdr:to>
    <xdr:sp macro="" textlink="">
      <xdr:nvSpPr>
        <xdr:cNvPr id="44" name="pole tekstowe 43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SpPr txBox="1"/>
      </xdr:nvSpPr>
      <xdr:spPr>
        <a:xfrm>
          <a:off x="1219200" y="12001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∆V – przyrost objętości czynnika od temp. początkowej T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₁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do temp. maksymalnej T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₂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[m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/kg],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13</xdr:col>
      <xdr:colOff>0</xdr:colOff>
      <xdr:row>66</xdr:row>
      <xdr:rowOff>0</xdr:rowOff>
    </xdr:to>
    <xdr:sp macro="" textlink="">
      <xdr:nvSpPr>
        <xdr:cNvPr id="45" name="pole tekstowe 44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SpPr txBox="1"/>
      </xdr:nvSpPr>
      <xdr:spPr>
        <a:xfrm>
          <a:off x="1219200" y="12382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ρ</a:t>
          </a:r>
          <a:r>
            <a:rPr lang="el-GR" sz="1100" b="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 –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gęstość czynnika w temperaturze początkowej T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,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13</xdr:col>
      <xdr:colOff>0</xdr:colOff>
      <xdr:row>68</xdr:row>
      <xdr:rowOff>0</xdr:rowOff>
    </xdr:to>
    <xdr:sp macro="" textlink="">
      <xdr:nvSpPr>
        <xdr:cNvPr id="46" name="pole tekstowe 45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SpPr txBox="1"/>
      </xdr:nvSpPr>
      <xdr:spPr>
        <a:xfrm>
          <a:off x="1219200" y="12573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∆t – czas wypływu cieczy [s]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7</xdr:col>
      <xdr:colOff>0</xdr:colOff>
      <xdr:row>70</xdr:row>
      <xdr:rowOff>0</xdr:rowOff>
    </xdr:to>
    <xdr:sp macro="" textlink="">
      <xdr:nvSpPr>
        <xdr:cNvPr id="47" name="pole tekstowe 46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SpPr txBox="1"/>
      </xdr:nvSpPr>
      <xdr:spPr>
        <a:xfrm>
          <a:off x="1219200" y="12954000"/>
          <a:ext cx="30480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Rodzaj czynnika chłodniczego:</a:t>
          </a:r>
        </a:p>
      </xdr:txBody>
    </xdr:sp>
    <xdr:clientData/>
  </xdr:twoCellAnchor>
  <xdr:twoCellAnchor>
    <xdr:from>
      <xdr:col>5</xdr:col>
      <xdr:colOff>171450</xdr:colOff>
      <xdr:row>69</xdr:row>
      <xdr:rowOff>0</xdr:rowOff>
    </xdr:from>
    <xdr:to>
      <xdr:col>10</xdr:col>
      <xdr:colOff>171450</xdr:colOff>
      <xdr:row>70</xdr:row>
      <xdr:rowOff>0</xdr:rowOff>
    </xdr:to>
    <xdr:sp macro="" textlink="'obl_I.Ch.'!E10">
      <xdr:nvSpPr>
        <xdr:cNvPr id="48" name="pole tekstowe 47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SpPr txBox="1"/>
      </xdr:nvSpPr>
      <xdr:spPr>
        <a:xfrm>
          <a:off x="3219450" y="12954000"/>
          <a:ext cx="30480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2CEFA78B-37A6-4980-9611-B06F5FEA83DF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Woda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5</xdr:col>
      <xdr:colOff>304800</xdr:colOff>
      <xdr:row>72</xdr:row>
      <xdr:rowOff>0</xdr:rowOff>
    </xdr:to>
    <xdr:sp macro="" textlink="'obl_I.Ch.'!F19">
      <xdr:nvSpPr>
        <xdr:cNvPr id="49" name="pole tekstowe 48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SpPr txBox="1"/>
      </xdr:nvSpPr>
      <xdr:spPr>
        <a:xfrm>
          <a:off x="1219200" y="13335000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4D726B3-22CA-42A2-996F-F734C5CB58D1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V = 15 [m³]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72</xdr:row>
      <xdr:rowOff>108857</xdr:rowOff>
    </xdr:from>
    <xdr:to>
      <xdr:col>5</xdr:col>
      <xdr:colOff>304800</xdr:colOff>
      <xdr:row>73</xdr:row>
      <xdr:rowOff>108857</xdr:rowOff>
    </xdr:to>
    <xdr:sp macro="" textlink="'obl_I.Ch.'!F13">
      <xdr:nvSpPr>
        <xdr:cNvPr id="52" name="pole tekstowe 51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SpPr txBox="1"/>
      </xdr:nvSpPr>
      <xdr:spPr>
        <a:xfrm>
          <a:off x="1219200" y="13634357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08660DA7-DCA2-4E01-8EC8-C9ADFFAD2EB4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T₁ = 5 °C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74</xdr:row>
      <xdr:rowOff>27214</xdr:rowOff>
    </xdr:from>
    <xdr:to>
      <xdr:col>5</xdr:col>
      <xdr:colOff>304800</xdr:colOff>
      <xdr:row>75</xdr:row>
      <xdr:rowOff>27214</xdr:rowOff>
    </xdr:to>
    <xdr:sp macro="" textlink="'obl_I.Ch.'!F16">
      <xdr:nvSpPr>
        <xdr:cNvPr id="53" name="pole tekstowe 52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SpPr txBox="1"/>
      </xdr:nvSpPr>
      <xdr:spPr>
        <a:xfrm>
          <a:off x="1219200" y="13933714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130AF89-4065-4E31-88ED-5D658C44B5FB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T₂ = 40 °C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75</xdr:row>
      <xdr:rowOff>136071</xdr:rowOff>
    </xdr:from>
    <xdr:to>
      <xdr:col>5</xdr:col>
      <xdr:colOff>304800</xdr:colOff>
      <xdr:row>76</xdr:row>
      <xdr:rowOff>136071</xdr:rowOff>
    </xdr:to>
    <xdr:sp macro="" textlink="'obl_I.Ch.'!F14">
      <xdr:nvSpPr>
        <xdr:cNvPr id="54" name="pole tekstowe 53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SpPr txBox="1"/>
      </xdr:nvSpPr>
      <xdr:spPr>
        <a:xfrm>
          <a:off x="1219200" y="14233071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B4294503-B6AF-403B-9038-A7F09E9A9BDC}" type="TxLink">
            <a:rPr lang="el-GR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ρ₁ = 1000 [kg/m³]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77</xdr:row>
      <xdr:rowOff>54428</xdr:rowOff>
    </xdr:from>
    <xdr:to>
      <xdr:col>5</xdr:col>
      <xdr:colOff>304800</xdr:colOff>
      <xdr:row>78</xdr:row>
      <xdr:rowOff>54428</xdr:rowOff>
    </xdr:to>
    <xdr:sp macro="" textlink="'obl_I.Ch.'!F17">
      <xdr:nvSpPr>
        <xdr:cNvPr id="55" name="pole tekstowe 54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SpPr txBox="1"/>
      </xdr:nvSpPr>
      <xdr:spPr>
        <a:xfrm>
          <a:off x="1219200" y="14532428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30921E0-5485-41FA-9C6E-82CF01B7F33A}" type="TxLink">
            <a:rPr lang="el-GR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ρ₂ = 992,2 [kg/m³]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78</xdr:row>
      <xdr:rowOff>163285</xdr:rowOff>
    </xdr:from>
    <xdr:to>
      <xdr:col>5</xdr:col>
      <xdr:colOff>304800</xdr:colOff>
      <xdr:row>79</xdr:row>
      <xdr:rowOff>163285</xdr:rowOff>
    </xdr:to>
    <xdr:sp macro="" textlink="'obl_I.Ch.'!F23">
      <xdr:nvSpPr>
        <xdr:cNvPr id="56" name="pole tekstowe 55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SpPr txBox="1"/>
      </xdr:nvSpPr>
      <xdr:spPr>
        <a:xfrm>
          <a:off x="1219200" y="14831785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9C56A490-8550-4251-BF51-FA77BD348F81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V₁ = 0,001 [m³/kg]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80</xdr:row>
      <xdr:rowOff>81642</xdr:rowOff>
    </xdr:from>
    <xdr:to>
      <xdr:col>5</xdr:col>
      <xdr:colOff>304800</xdr:colOff>
      <xdr:row>81</xdr:row>
      <xdr:rowOff>81642</xdr:rowOff>
    </xdr:to>
    <xdr:sp macro="" textlink="'obl_I.Ch.'!F24">
      <xdr:nvSpPr>
        <xdr:cNvPr id="57" name="pole tekstowe 56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SpPr txBox="1"/>
      </xdr:nvSpPr>
      <xdr:spPr>
        <a:xfrm>
          <a:off x="1219200" y="15131142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6C05B0-7629-4938-9AA1-F9A12A4FBDB7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V₂ = 0,0010079 [m³/kg]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5</xdr:col>
      <xdr:colOff>304800</xdr:colOff>
      <xdr:row>83</xdr:row>
      <xdr:rowOff>0</xdr:rowOff>
    </xdr:to>
    <xdr:sp macro="" textlink="'obl_I.Ch.'!F21">
      <xdr:nvSpPr>
        <xdr:cNvPr id="58" name="pole tekstowe 57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SpPr txBox="1"/>
      </xdr:nvSpPr>
      <xdr:spPr>
        <a:xfrm>
          <a:off x="1219200" y="15430500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78E81C3-D80C-4C77-B32D-6C7243465CCC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∆t = 180 [s]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13</xdr:col>
      <xdr:colOff>0</xdr:colOff>
      <xdr:row>85</xdr:row>
      <xdr:rowOff>0</xdr:rowOff>
    </xdr:to>
    <xdr:sp macro="" textlink="'obl_I.Ch.'!F9">
      <xdr:nvSpPr>
        <xdr:cNvPr id="60" name="pole tekstowe 59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SpPr txBox="1"/>
      </xdr:nvSpPr>
      <xdr:spPr>
        <a:xfrm>
          <a:off x="1219200" y="15811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3D8C83B-F2F5-4595-BF5D-3B75825BCA43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Ilość przyjętych do obliczeń zaworów bezpieczeństwa: 2 szt.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13</xdr:col>
      <xdr:colOff>38100</xdr:colOff>
      <xdr:row>87</xdr:row>
      <xdr:rowOff>0</xdr:rowOff>
    </xdr:to>
    <xdr:sp macro="" textlink="">
      <xdr:nvSpPr>
        <xdr:cNvPr id="61" name="pole tekstowe 60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SpPr txBox="1"/>
      </xdr:nvSpPr>
      <xdr:spPr>
        <a:xfrm>
          <a:off x="1219200" y="16192500"/>
          <a:ext cx="67437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Wymagana sumaryczna przepustowość zaworów bezpieczeństwa: </a:t>
          </a:r>
        </a:p>
      </xdr:txBody>
    </xdr:sp>
    <xdr:clientData/>
  </xdr:twoCellAnchor>
  <xdr:twoCellAnchor>
    <xdr:from>
      <xdr:col>6</xdr:col>
      <xdr:colOff>0</xdr:colOff>
      <xdr:row>88</xdr:row>
      <xdr:rowOff>0</xdr:rowOff>
    </xdr:from>
    <xdr:to>
      <xdr:col>8</xdr:col>
      <xdr:colOff>0</xdr:colOff>
      <xdr:row>89</xdr:row>
      <xdr:rowOff>0</xdr:rowOff>
    </xdr:to>
    <xdr:sp macro="" textlink="">
      <xdr:nvSpPr>
        <xdr:cNvPr id="62" name="pole tekstowe 61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SpPr txBox="1"/>
      </xdr:nvSpPr>
      <xdr:spPr>
        <a:xfrm>
          <a:off x="3657600" y="165735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pl-PL" sz="1100" b="1" baseline="-25000">
              <a:latin typeface="Arial" panose="020B0604020202020204" pitchFamily="34" charset="0"/>
              <a:cs typeface="Arial" panose="020B0604020202020204" pitchFamily="34" charset="0"/>
            </a:rPr>
            <a:t>obl</a:t>
          </a:r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 ≥ </a:t>
          </a:r>
        </a:p>
      </xdr:txBody>
    </xdr:sp>
    <xdr:clientData/>
  </xdr:twoCellAnchor>
  <xdr:twoCellAnchor>
    <xdr:from>
      <xdr:col>6</xdr:col>
      <xdr:colOff>476250</xdr:colOff>
      <xdr:row>88</xdr:row>
      <xdr:rowOff>0</xdr:rowOff>
    </xdr:from>
    <xdr:to>
      <xdr:col>8</xdr:col>
      <xdr:colOff>476250</xdr:colOff>
      <xdr:row>89</xdr:row>
      <xdr:rowOff>0</xdr:rowOff>
    </xdr:to>
    <xdr:sp macro="" textlink="'obl_I.Ch.'!F26">
      <xdr:nvSpPr>
        <xdr:cNvPr id="63" name="pole tekstowe 62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SpPr txBox="1"/>
      </xdr:nvSpPr>
      <xdr:spPr>
        <a:xfrm>
          <a:off x="4133850" y="165735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48D0E72-912F-4871-A271-58C6A136F64D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2370 [kg/h]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13</xdr:col>
      <xdr:colOff>38100</xdr:colOff>
      <xdr:row>91</xdr:row>
      <xdr:rowOff>0</xdr:rowOff>
    </xdr:to>
    <xdr:sp macro="" textlink="">
      <xdr:nvSpPr>
        <xdr:cNvPr id="26624" name="pole tekstowe 26623">
          <a:extLst>
            <a:ext uri="{FF2B5EF4-FFF2-40B4-BE49-F238E27FC236}">
              <a16:creationId xmlns:a16="http://schemas.microsoft.com/office/drawing/2014/main" id="{00000000-0008-0000-0E00-000000680000}"/>
            </a:ext>
          </a:extLst>
        </xdr:cNvPr>
        <xdr:cNvSpPr txBox="1"/>
      </xdr:nvSpPr>
      <xdr:spPr>
        <a:xfrm>
          <a:off x="1219200" y="16954500"/>
          <a:ext cx="67437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Wymagana przepustowość pojedynczego zaworu bezpieczeństwa:</a:t>
          </a:r>
        </a:p>
      </xdr:txBody>
    </xdr:sp>
    <xdr:clientData/>
  </xdr:twoCellAnchor>
  <xdr:twoCellAnchor>
    <xdr:from>
      <xdr:col>5</xdr:col>
      <xdr:colOff>533400</xdr:colOff>
      <xdr:row>92</xdr:row>
      <xdr:rowOff>0</xdr:rowOff>
    </xdr:from>
    <xdr:to>
      <xdr:col>7</xdr:col>
      <xdr:colOff>533400</xdr:colOff>
      <xdr:row>93</xdr:row>
      <xdr:rowOff>0</xdr:rowOff>
    </xdr:to>
    <xdr:sp macro="" textlink="">
      <xdr:nvSpPr>
        <xdr:cNvPr id="26625" name="pole tekstowe 26624">
          <a:extLst>
            <a:ext uri="{FF2B5EF4-FFF2-40B4-BE49-F238E27FC236}">
              <a16:creationId xmlns:a16="http://schemas.microsoft.com/office/drawing/2014/main" id="{00000000-0008-0000-0E00-000001680000}"/>
            </a:ext>
          </a:extLst>
        </xdr:cNvPr>
        <xdr:cNvSpPr txBox="1"/>
      </xdr:nvSpPr>
      <xdr:spPr>
        <a:xfrm>
          <a:off x="3581400" y="173355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pl-PL" sz="1100" b="1" baseline="-25000">
              <a:latin typeface="Arial" panose="020B0604020202020204" pitchFamily="34" charset="0"/>
              <a:cs typeface="Arial" panose="020B0604020202020204" pitchFamily="34" charset="0"/>
            </a:rPr>
            <a:t>obl.poj</a:t>
          </a:r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 ≥ </a:t>
          </a:r>
        </a:p>
      </xdr:txBody>
    </xdr:sp>
    <xdr:clientData/>
  </xdr:twoCellAnchor>
  <xdr:twoCellAnchor>
    <xdr:from>
      <xdr:col>6</xdr:col>
      <xdr:colOff>561975</xdr:colOff>
      <xdr:row>92</xdr:row>
      <xdr:rowOff>0</xdr:rowOff>
    </xdr:from>
    <xdr:to>
      <xdr:col>8</xdr:col>
      <xdr:colOff>561975</xdr:colOff>
      <xdr:row>93</xdr:row>
      <xdr:rowOff>0</xdr:rowOff>
    </xdr:to>
    <xdr:sp macro="" textlink="'obl_I.Ch.'!F27">
      <xdr:nvSpPr>
        <xdr:cNvPr id="26627" name="pole tekstowe 26626">
          <a:extLst>
            <a:ext uri="{FF2B5EF4-FFF2-40B4-BE49-F238E27FC236}">
              <a16:creationId xmlns:a16="http://schemas.microsoft.com/office/drawing/2014/main" id="{00000000-0008-0000-0E00-000003680000}"/>
            </a:ext>
          </a:extLst>
        </xdr:cNvPr>
        <xdr:cNvSpPr txBox="1"/>
      </xdr:nvSpPr>
      <xdr:spPr>
        <a:xfrm>
          <a:off x="4219575" y="173355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0D667006-49AA-441B-A45A-376BDEBEC680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1185 [kg/h]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94</xdr:row>
      <xdr:rowOff>0</xdr:rowOff>
    </xdr:from>
    <xdr:to>
      <xdr:col>13</xdr:col>
      <xdr:colOff>0</xdr:colOff>
      <xdr:row>96</xdr:row>
      <xdr:rowOff>0</xdr:rowOff>
    </xdr:to>
    <xdr:sp macro="" textlink="">
      <xdr:nvSpPr>
        <xdr:cNvPr id="26628" name="pole tekstowe 26627">
          <a:extLst>
            <a:ext uri="{FF2B5EF4-FFF2-40B4-BE49-F238E27FC236}">
              <a16:creationId xmlns:a16="http://schemas.microsoft.com/office/drawing/2014/main" id="{00000000-0008-0000-0E00-000004680000}"/>
            </a:ext>
          </a:extLst>
        </xdr:cNvPr>
        <xdr:cNvSpPr txBox="1"/>
      </xdr:nvSpPr>
      <xdr:spPr>
        <a:xfrm>
          <a:off x="609600" y="17716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2. Sprawdzenie rzeczywistej przepustowości dla wstępnie dobranego zaworu:</a:t>
          </a:r>
        </a:p>
      </xdr:txBody>
    </xdr:sp>
    <xdr:clientData/>
  </xdr:twoCellAnchor>
  <xdr:twoCellAnchor>
    <xdr:from>
      <xdr:col>1</xdr:col>
      <xdr:colOff>0</xdr:colOff>
      <xdr:row>96</xdr:row>
      <xdr:rowOff>0</xdr:rowOff>
    </xdr:from>
    <xdr:to>
      <xdr:col>13</xdr:col>
      <xdr:colOff>0</xdr:colOff>
      <xdr:row>99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633" name="pole tekstowe 26632">
              <a:extLst>
                <a:ext uri="{FF2B5EF4-FFF2-40B4-BE49-F238E27FC236}">
                  <a16:creationId xmlns:a16="http://schemas.microsoft.com/office/drawing/2014/main" id="{00000000-0008-0000-0E00-000009680000}"/>
                </a:ext>
              </a:extLst>
            </xdr:cNvPr>
            <xdr:cNvSpPr txBox="1"/>
          </xdr:nvSpPr>
          <xdr:spPr>
            <a:xfrm>
              <a:off x="609600" y="180975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𝑚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𝑟𝑧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</a:rPr>
                      <m:t>=5,03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𝑐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𝐴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ad>
                      <m:radPr>
                        <m:degHide m:val="on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radPr>
                      <m:deg/>
                      <m:e>
                        <m:d>
                          <m:d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</m:e>
                        </m:d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𝜌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e>
                    </m:ra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𝑘𝑔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h</m:t>
                            </m:r>
                          </m:den>
                        </m:f>
                      </m:e>
                    </m: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26633" name="pole tekstowe 26632">
              <a:extLst>
                <a:ext uri="{FF2B5EF4-FFF2-40B4-BE49-F238E27FC236}">
                  <a16:creationId xmlns:a16="http://schemas.microsoft.com/office/drawing/2014/main" id="{C5A6C83F-9973-442D-8AE3-C110A25B3A91}"/>
                </a:ext>
              </a:extLst>
            </xdr:cNvPr>
            <xdr:cNvSpPr txBox="1"/>
          </xdr:nvSpPr>
          <xdr:spPr>
            <a:xfrm>
              <a:off x="609600" y="180975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𝑚_𝑟𝑧=5,03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⋅𝛼_𝑐⋅𝐴⋅√((𝑝_1−𝑝_2 )⋅𝜌_1 )    [𝑘𝑔/ℎ]  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1</xdr:col>
      <xdr:colOff>0</xdr:colOff>
      <xdr:row>27</xdr:row>
      <xdr:rowOff>0</xdr:rowOff>
    </xdr:from>
    <xdr:to>
      <xdr:col>7</xdr:col>
      <xdr:colOff>0</xdr:colOff>
      <xdr:row>28</xdr:row>
      <xdr:rowOff>0</xdr:rowOff>
    </xdr:to>
    <xdr:sp macro="" textlink="">
      <xdr:nvSpPr>
        <xdr:cNvPr id="26636" name="pole tekstowe 26635">
          <a:extLst>
            <a:ext uri="{FF2B5EF4-FFF2-40B4-BE49-F238E27FC236}">
              <a16:creationId xmlns:a16="http://schemas.microsoft.com/office/drawing/2014/main" id="{00000000-0008-0000-0E00-00000C680000}"/>
            </a:ext>
          </a:extLst>
        </xdr:cNvPr>
        <xdr:cNvSpPr txBox="1"/>
      </xdr:nvSpPr>
      <xdr:spPr>
        <a:xfrm>
          <a:off x="609600" y="51435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(na wypadek awarii, braku pracy, itp.) </a:t>
          </a:r>
        </a:p>
      </xdr:txBody>
    </xdr:sp>
    <xdr:clientData/>
  </xdr:twoCellAnchor>
  <xdr:twoCellAnchor>
    <xdr:from>
      <xdr:col>1</xdr:col>
      <xdr:colOff>0</xdr:colOff>
      <xdr:row>98</xdr:row>
      <xdr:rowOff>0</xdr:rowOff>
    </xdr:from>
    <xdr:to>
      <xdr:col>13</xdr:col>
      <xdr:colOff>0</xdr:colOff>
      <xdr:row>100</xdr:row>
      <xdr:rowOff>0</xdr:rowOff>
    </xdr:to>
    <xdr:sp macro="" textlink="">
      <xdr:nvSpPr>
        <xdr:cNvPr id="26637" name="pole tekstowe 26636">
          <a:extLst>
            <a:ext uri="{FF2B5EF4-FFF2-40B4-BE49-F238E27FC236}">
              <a16:creationId xmlns:a16="http://schemas.microsoft.com/office/drawing/2014/main" id="{00000000-0008-0000-0E00-00000D680000}"/>
            </a:ext>
          </a:extLst>
        </xdr:cNvPr>
        <xdr:cNvSpPr txBox="1"/>
      </xdr:nvSpPr>
      <xdr:spPr>
        <a:xfrm>
          <a:off x="609600" y="18669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gdzie: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13</xdr:col>
      <xdr:colOff>0</xdr:colOff>
      <xdr:row>101</xdr:row>
      <xdr:rowOff>0</xdr:rowOff>
    </xdr:to>
    <xdr:sp macro="" textlink="">
      <xdr:nvSpPr>
        <xdr:cNvPr id="26638" name="pole tekstowe 26637">
          <a:extLst>
            <a:ext uri="{FF2B5EF4-FFF2-40B4-BE49-F238E27FC236}">
              <a16:creationId xmlns:a16="http://schemas.microsoft.com/office/drawing/2014/main" id="{00000000-0008-0000-0E00-00000E680000}"/>
            </a:ext>
          </a:extLst>
        </xdr:cNvPr>
        <xdr:cNvSpPr txBox="1"/>
      </xdr:nvSpPr>
      <xdr:spPr>
        <a:xfrm>
          <a:off x="1219200" y="19050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rz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rzeczywista przepustowość dobranego zaworu bezpieczeństwa, [kg/h]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13</xdr:col>
      <xdr:colOff>0</xdr:colOff>
      <xdr:row>103</xdr:row>
      <xdr:rowOff>0</xdr:rowOff>
    </xdr:to>
    <xdr:sp macro="" textlink="">
      <xdr:nvSpPr>
        <xdr:cNvPr id="26639" name="pole tekstowe 26638">
          <a:extLst>
            <a:ext uri="{FF2B5EF4-FFF2-40B4-BE49-F238E27FC236}">
              <a16:creationId xmlns:a16="http://schemas.microsoft.com/office/drawing/2014/main" id="{00000000-0008-0000-0E00-00000F680000}"/>
            </a:ext>
          </a:extLst>
        </xdr:cNvPr>
        <xdr:cNvSpPr txBox="1"/>
      </xdr:nvSpPr>
      <xdr:spPr>
        <a:xfrm>
          <a:off x="1219200" y="19431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α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dopuszczony współczynnik wypływu zaworu bezpieczeństwa dla </a:t>
          </a:r>
          <a:r>
            <a:rPr lang="pl-PL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cieczy </a:t>
          </a:r>
          <a:r>
            <a:rPr lang="el-GR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α</a:t>
          </a:r>
          <a:r>
            <a:rPr lang="pl-PL" sz="1100" b="0" baseline="-25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pl-PL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= 0,9</a:t>
          </a:r>
          <a:r>
            <a:rPr lang="el-GR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α</a:t>
          </a:r>
          <a:r>
            <a:rPr lang="pl-PL" sz="1100" b="0" baseline="-25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crz</a:t>
          </a:r>
        </a:p>
      </xdr:txBody>
    </xdr:sp>
    <xdr:clientData/>
  </xdr:twoCellAnchor>
  <xdr:twoCellAnchor>
    <xdr:from>
      <xdr:col>2</xdr:col>
      <xdr:colOff>0</xdr:colOff>
      <xdr:row>104</xdr:row>
      <xdr:rowOff>0</xdr:rowOff>
    </xdr:from>
    <xdr:to>
      <xdr:col>13</xdr:col>
      <xdr:colOff>0</xdr:colOff>
      <xdr:row>105</xdr:row>
      <xdr:rowOff>0</xdr:rowOff>
    </xdr:to>
    <xdr:sp macro="" textlink="">
      <xdr:nvSpPr>
        <xdr:cNvPr id="26640" name="pole tekstowe 26639">
          <a:extLst>
            <a:ext uri="{FF2B5EF4-FFF2-40B4-BE49-F238E27FC236}">
              <a16:creationId xmlns:a16="http://schemas.microsoft.com/office/drawing/2014/main" id="{00000000-0008-0000-0E00-000010680000}"/>
            </a:ext>
          </a:extLst>
        </xdr:cNvPr>
        <xdr:cNvSpPr txBox="1"/>
      </xdr:nvSpPr>
      <xdr:spPr>
        <a:xfrm>
          <a:off x="1219200" y="19812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A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powierzchnia przekroju kanału dopływowego zaworu bezpieczeństwa [mm</a:t>
          </a:r>
          <a:r>
            <a:rPr lang="pl-PL" sz="1100" b="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],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13</xdr:col>
      <xdr:colOff>0</xdr:colOff>
      <xdr:row>107</xdr:row>
      <xdr:rowOff>0</xdr:rowOff>
    </xdr:to>
    <xdr:sp macro="" textlink="">
      <xdr:nvSpPr>
        <xdr:cNvPr id="26641" name="pole tekstowe 26640">
          <a:extLst>
            <a:ext uri="{FF2B5EF4-FFF2-40B4-BE49-F238E27FC236}">
              <a16:creationId xmlns:a16="http://schemas.microsoft.com/office/drawing/2014/main" id="{00000000-0008-0000-0E00-000011680000}"/>
            </a:ext>
          </a:extLst>
        </xdr:cNvPr>
        <xdr:cNvSpPr txBox="1"/>
      </xdr:nvSpPr>
      <xdr:spPr>
        <a:xfrm>
          <a:off x="1219200" y="20193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– ciśnienie otwarcia zaworu bezpieczeństwa [MPa]=ciśnieniu nastawy powiększonemu o 10%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13</xdr:col>
      <xdr:colOff>0</xdr:colOff>
      <xdr:row>109</xdr:row>
      <xdr:rowOff>0</xdr:rowOff>
    </xdr:to>
    <xdr:sp macro="" textlink="">
      <xdr:nvSpPr>
        <xdr:cNvPr id="26642" name="pole tekstowe 26641">
          <a:extLst>
            <a:ext uri="{FF2B5EF4-FFF2-40B4-BE49-F238E27FC236}">
              <a16:creationId xmlns:a16="http://schemas.microsoft.com/office/drawing/2014/main" id="{00000000-0008-0000-0E00-000012680000}"/>
            </a:ext>
          </a:extLst>
        </xdr:cNvPr>
        <xdr:cNvSpPr txBox="1"/>
      </xdr:nvSpPr>
      <xdr:spPr>
        <a:xfrm>
          <a:off x="1219200" y="20574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₂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– ciśnienie atmosferyczne [MPa],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13</xdr:col>
      <xdr:colOff>0</xdr:colOff>
      <xdr:row>111</xdr:row>
      <xdr:rowOff>0</xdr:rowOff>
    </xdr:to>
    <xdr:sp macro="" textlink="">
      <xdr:nvSpPr>
        <xdr:cNvPr id="26643" name="pole tekstowe 26642">
          <a:extLst>
            <a:ext uri="{FF2B5EF4-FFF2-40B4-BE49-F238E27FC236}">
              <a16:creationId xmlns:a16="http://schemas.microsoft.com/office/drawing/2014/main" id="{00000000-0008-0000-0E00-000013680000}"/>
            </a:ext>
          </a:extLst>
        </xdr:cNvPr>
        <xdr:cNvSpPr txBox="1"/>
      </xdr:nvSpPr>
      <xdr:spPr>
        <a:xfrm>
          <a:off x="1219200" y="20955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ρ</a:t>
          </a:r>
          <a:r>
            <a:rPr lang="el-GR" sz="1100" b="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 –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gęstość czynnika w temperaturze początkowej [kg/m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1</xdr:col>
      <xdr:colOff>0</xdr:colOff>
      <xdr:row>122</xdr:row>
      <xdr:rowOff>0</xdr:rowOff>
    </xdr:from>
    <xdr:to>
      <xdr:col>13</xdr:col>
      <xdr:colOff>0</xdr:colOff>
      <xdr:row>123</xdr:row>
      <xdr:rowOff>0</xdr:rowOff>
    </xdr:to>
    <xdr:sp macro="" textlink="'obl_I.Ch.'!C37">
      <xdr:nvSpPr>
        <xdr:cNvPr id="26644" name="pole tekstowe 26643">
          <a:extLst>
            <a:ext uri="{FF2B5EF4-FFF2-40B4-BE49-F238E27FC236}">
              <a16:creationId xmlns:a16="http://schemas.microsoft.com/office/drawing/2014/main" id="{00000000-0008-0000-0E00-000014680000}"/>
            </a:ext>
          </a:extLst>
        </xdr:cNvPr>
        <xdr:cNvSpPr txBox="1"/>
      </xdr:nvSpPr>
      <xdr:spPr>
        <a:xfrm>
          <a:off x="609600" y="23241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C0B714F-FFA7-4593-A42D-5405C871D57B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Dobrano zawór bezpieczeństwa IMI PNEUMATEX: DSV 15 DGF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124</xdr:row>
      <xdr:rowOff>0</xdr:rowOff>
    </xdr:from>
    <xdr:to>
      <xdr:col>13</xdr:col>
      <xdr:colOff>0</xdr:colOff>
      <xdr:row>125</xdr:row>
      <xdr:rowOff>0</xdr:rowOff>
    </xdr:to>
    <xdr:sp macro="" textlink="'obl_I.Ch.'!C38">
      <xdr:nvSpPr>
        <xdr:cNvPr id="26645" name="pole tekstowe 26644">
          <a:extLst>
            <a:ext uri="{FF2B5EF4-FFF2-40B4-BE49-F238E27FC236}">
              <a16:creationId xmlns:a16="http://schemas.microsoft.com/office/drawing/2014/main" id="{00000000-0008-0000-0E00-000015680000}"/>
            </a:ext>
          </a:extLst>
        </xdr:cNvPr>
        <xdr:cNvSpPr txBox="1"/>
      </xdr:nvSpPr>
      <xdr:spPr>
        <a:xfrm>
          <a:off x="609600" y="23622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974F2DC-93AB-4578-AF12-975983DED65C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Ciśnienie nastawy zaworu bezpieczeństwa: 10 [bar]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130</xdr:row>
      <xdr:rowOff>0</xdr:rowOff>
    </xdr:from>
    <xdr:to>
      <xdr:col>13</xdr:col>
      <xdr:colOff>0</xdr:colOff>
      <xdr:row>131</xdr:row>
      <xdr:rowOff>0</xdr:rowOff>
    </xdr:to>
    <xdr:sp macro="" textlink="'obl_I.Ch.'!C39">
      <xdr:nvSpPr>
        <xdr:cNvPr id="26646" name="pole tekstowe 26645">
          <a:extLst>
            <a:ext uri="{FF2B5EF4-FFF2-40B4-BE49-F238E27FC236}">
              <a16:creationId xmlns:a16="http://schemas.microsoft.com/office/drawing/2014/main" id="{00000000-0008-0000-0E00-000016680000}"/>
            </a:ext>
          </a:extLst>
        </xdr:cNvPr>
        <xdr:cNvSpPr txBox="1"/>
      </xdr:nvSpPr>
      <xdr:spPr>
        <a:xfrm>
          <a:off x="609600" y="24765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C092A08-BDA2-4949-A52D-EDA2349D0F8D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Ilość zaworów bezpieczeństwa: 2 szt.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128</xdr:row>
      <xdr:rowOff>0</xdr:rowOff>
    </xdr:from>
    <xdr:to>
      <xdr:col>13</xdr:col>
      <xdr:colOff>0</xdr:colOff>
      <xdr:row>129</xdr:row>
      <xdr:rowOff>0</xdr:rowOff>
    </xdr:to>
    <xdr:sp macro="" textlink="'obl_I.Ch.'!C40">
      <xdr:nvSpPr>
        <xdr:cNvPr id="26647" name="pole tekstowe 26646">
          <a:extLst>
            <a:ext uri="{FF2B5EF4-FFF2-40B4-BE49-F238E27FC236}">
              <a16:creationId xmlns:a16="http://schemas.microsoft.com/office/drawing/2014/main" id="{00000000-0008-0000-0E00-000017680000}"/>
            </a:ext>
          </a:extLst>
        </xdr:cNvPr>
        <xdr:cNvSpPr txBox="1"/>
      </xdr:nvSpPr>
      <xdr:spPr>
        <a:xfrm>
          <a:off x="609600" y="24384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062F6F7-CEA1-4B49-B3E2-6960E2A1FAB6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Współczynnik wypływu zaworu : αᴄ = 0,405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47625</xdr:colOff>
      <xdr:row>112</xdr:row>
      <xdr:rowOff>0</xdr:rowOff>
    </xdr:from>
    <xdr:to>
      <xdr:col>3</xdr:col>
      <xdr:colOff>47625</xdr:colOff>
      <xdr:row>113</xdr:row>
      <xdr:rowOff>0</xdr:rowOff>
    </xdr:to>
    <xdr:sp macro="" textlink="">
      <xdr:nvSpPr>
        <xdr:cNvPr id="26649" name="pole tekstowe 26648">
          <a:extLst>
            <a:ext uri="{FF2B5EF4-FFF2-40B4-BE49-F238E27FC236}">
              <a16:creationId xmlns:a16="http://schemas.microsoft.com/office/drawing/2014/main" id="{00000000-0008-0000-0E00-000019680000}"/>
            </a:ext>
          </a:extLst>
        </xdr:cNvPr>
        <xdr:cNvSpPr txBox="1"/>
      </xdr:nvSpPr>
      <xdr:spPr>
        <a:xfrm>
          <a:off x="1266825" y="21336000"/>
          <a:ext cx="609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A =</a:t>
          </a:r>
        </a:p>
      </xdr:txBody>
    </xdr:sp>
    <xdr:clientData/>
  </xdr:twoCellAnchor>
  <xdr:twoCellAnchor>
    <xdr:from>
      <xdr:col>2</xdr:col>
      <xdr:colOff>47625</xdr:colOff>
      <xdr:row>114</xdr:row>
      <xdr:rowOff>0</xdr:rowOff>
    </xdr:from>
    <xdr:to>
      <xdr:col>3</xdr:col>
      <xdr:colOff>47625</xdr:colOff>
      <xdr:row>115</xdr:row>
      <xdr:rowOff>0</xdr:rowOff>
    </xdr:to>
    <xdr:sp macro="" textlink="">
      <xdr:nvSpPr>
        <xdr:cNvPr id="26650" name="pole tekstowe 26649">
          <a:extLst>
            <a:ext uri="{FF2B5EF4-FFF2-40B4-BE49-F238E27FC236}">
              <a16:creationId xmlns:a16="http://schemas.microsoft.com/office/drawing/2014/main" id="{00000000-0008-0000-0E00-00001A680000}"/>
            </a:ext>
          </a:extLst>
        </xdr:cNvPr>
        <xdr:cNvSpPr txBox="1"/>
      </xdr:nvSpPr>
      <xdr:spPr>
        <a:xfrm>
          <a:off x="1266825" y="21717000"/>
          <a:ext cx="609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ρ</a:t>
          </a:r>
          <a:r>
            <a:rPr lang="el-GR" sz="1100" b="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=</a:t>
          </a:r>
        </a:p>
      </xdr:txBody>
    </xdr:sp>
    <xdr:clientData/>
  </xdr:twoCellAnchor>
  <xdr:twoCellAnchor>
    <xdr:from>
      <xdr:col>2</xdr:col>
      <xdr:colOff>47625</xdr:colOff>
      <xdr:row>116</xdr:row>
      <xdr:rowOff>0</xdr:rowOff>
    </xdr:from>
    <xdr:to>
      <xdr:col>3</xdr:col>
      <xdr:colOff>47625</xdr:colOff>
      <xdr:row>117</xdr:row>
      <xdr:rowOff>0</xdr:rowOff>
    </xdr:to>
    <xdr:sp macro="" textlink="">
      <xdr:nvSpPr>
        <xdr:cNvPr id="26651" name="pole tekstowe 26650">
          <a:extLst>
            <a:ext uri="{FF2B5EF4-FFF2-40B4-BE49-F238E27FC236}">
              <a16:creationId xmlns:a16="http://schemas.microsoft.com/office/drawing/2014/main" id="{00000000-0008-0000-0E00-00001B680000}"/>
            </a:ext>
          </a:extLst>
        </xdr:cNvPr>
        <xdr:cNvSpPr txBox="1"/>
      </xdr:nvSpPr>
      <xdr:spPr>
        <a:xfrm>
          <a:off x="1266825" y="22098000"/>
          <a:ext cx="609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=</a:t>
          </a:r>
        </a:p>
      </xdr:txBody>
    </xdr:sp>
    <xdr:clientData/>
  </xdr:twoCellAnchor>
  <xdr:twoCellAnchor>
    <xdr:from>
      <xdr:col>2</xdr:col>
      <xdr:colOff>47625</xdr:colOff>
      <xdr:row>118</xdr:row>
      <xdr:rowOff>0</xdr:rowOff>
    </xdr:from>
    <xdr:to>
      <xdr:col>3</xdr:col>
      <xdr:colOff>47625</xdr:colOff>
      <xdr:row>119</xdr:row>
      <xdr:rowOff>0</xdr:rowOff>
    </xdr:to>
    <xdr:sp macro="" textlink="">
      <xdr:nvSpPr>
        <xdr:cNvPr id="26652" name="pole tekstowe 26651">
          <a:extLst>
            <a:ext uri="{FF2B5EF4-FFF2-40B4-BE49-F238E27FC236}">
              <a16:creationId xmlns:a16="http://schemas.microsoft.com/office/drawing/2014/main" id="{00000000-0008-0000-0E00-00001C680000}"/>
            </a:ext>
          </a:extLst>
        </xdr:cNvPr>
        <xdr:cNvSpPr txBox="1"/>
      </xdr:nvSpPr>
      <xdr:spPr>
        <a:xfrm>
          <a:off x="1266825" y="22479000"/>
          <a:ext cx="609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1">
              <a:latin typeface="Arial" panose="020B0604020202020204" pitchFamily="34" charset="0"/>
              <a:cs typeface="Arial" panose="020B0604020202020204" pitchFamily="34" charset="0"/>
            </a:rPr>
            <a:t>α</a:t>
          </a:r>
          <a:r>
            <a:rPr lang="pl-PL" sz="1100" b="1" baseline="-25000"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</a:t>
          </a:r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361950</xdr:colOff>
      <xdr:row>112</xdr:row>
      <xdr:rowOff>0</xdr:rowOff>
    </xdr:from>
    <xdr:to>
      <xdr:col>4</xdr:col>
      <xdr:colOff>361950</xdr:colOff>
      <xdr:row>113</xdr:row>
      <xdr:rowOff>0</xdr:rowOff>
    </xdr:to>
    <xdr:sp macro="" textlink="'obl_I.Ch.'!F30">
      <xdr:nvSpPr>
        <xdr:cNvPr id="26653" name="pole tekstowe 26652">
          <a:extLst>
            <a:ext uri="{FF2B5EF4-FFF2-40B4-BE49-F238E27FC236}">
              <a16:creationId xmlns:a16="http://schemas.microsoft.com/office/drawing/2014/main" id="{00000000-0008-0000-0E00-00001D680000}"/>
            </a:ext>
          </a:extLst>
        </xdr:cNvPr>
        <xdr:cNvSpPr txBox="1"/>
      </xdr:nvSpPr>
      <xdr:spPr>
        <a:xfrm>
          <a:off x="1581150" y="213360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2C4CAFF9-70AB-45C1-B5B0-728D8E836D88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132,73 [mm²]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361950</xdr:colOff>
      <xdr:row>114</xdr:row>
      <xdr:rowOff>0</xdr:rowOff>
    </xdr:from>
    <xdr:to>
      <xdr:col>4</xdr:col>
      <xdr:colOff>361950</xdr:colOff>
      <xdr:row>115</xdr:row>
      <xdr:rowOff>0</xdr:rowOff>
    </xdr:to>
    <xdr:sp macro="" textlink="'obl_I.Ch.'!H14">
      <xdr:nvSpPr>
        <xdr:cNvPr id="26654" name="pole tekstowe 26653">
          <a:extLst>
            <a:ext uri="{FF2B5EF4-FFF2-40B4-BE49-F238E27FC236}">
              <a16:creationId xmlns:a16="http://schemas.microsoft.com/office/drawing/2014/main" id="{00000000-0008-0000-0E00-00001E680000}"/>
            </a:ext>
          </a:extLst>
        </xdr:cNvPr>
        <xdr:cNvSpPr txBox="1"/>
      </xdr:nvSpPr>
      <xdr:spPr>
        <a:xfrm>
          <a:off x="1581150" y="217170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9C0FF694-3FAA-48BC-85CD-0867D89DEC75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1000 [kg/m³]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361950</xdr:colOff>
      <xdr:row>116</xdr:row>
      <xdr:rowOff>0</xdr:rowOff>
    </xdr:from>
    <xdr:to>
      <xdr:col>4</xdr:col>
      <xdr:colOff>361950</xdr:colOff>
      <xdr:row>117</xdr:row>
      <xdr:rowOff>0</xdr:rowOff>
    </xdr:to>
    <xdr:sp macro="" textlink="'obl_I.Ch.'!H32">
      <xdr:nvSpPr>
        <xdr:cNvPr id="26655" name="pole tekstowe 26654">
          <a:extLst>
            <a:ext uri="{FF2B5EF4-FFF2-40B4-BE49-F238E27FC236}">
              <a16:creationId xmlns:a16="http://schemas.microsoft.com/office/drawing/2014/main" id="{00000000-0008-0000-0E00-00001F680000}"/>
            </a:ext>
          </a:extLst>
        </xdr:cNvPr>
        <xdr:cNvSpPr txBox="1"/>
      </xdr:nvSpPr>
      <xdr:spPr>
        <a:xfrm>
          <a:off x="1581150" y="220980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33AC718-A93E-4953-8258-836E25AB2469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1,1 [MPa]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361950</xdr:colOff>
      <xdr:row>118</xdr:row>
      <xdr:rowOff>0</xdr:rowOff>
    </xdr:from>
    <xdr:to>
      <xdr:col>4</xdr:col>
      <xdr:colOff>361950</xdr:colOff>
      <xdr:row>119</xdr:row>
      <xdr:rowOff>0</xdr:rowOff>
    </xdr:to>
    <xdr:sp macro="" textlink="'obl_I.Ch.'!F29">
      <xdr:nvSpPr>
        <xdr:cNvPr id="26656" name="pole tekstowe 26655">
          <a:extLst>
            <a:ext uri="{FF2B5EF4-FFF2-40B4-BE49-F238E27FC236}">
              <a16:creationId xmlns:a16="http://schemas.microsoft.com/office/drawing/2014/main" id="{00000000-0008-0000-0E00-000020680000}"/>
            </a:ext>
          </a:extLst>
        </xdr:cNvPr>
        <xdr:cNvSpPr txBox="1"/>
      </xdr:nvSpPr>
      <xdr:spPr>
        <a:xfrm>
          <a:off x="1581150" y="224790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BD70A6F-FA90-4427-82FE-176370269E6B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0,405 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47625</xdr:colOff>
      <xdr:row>120</xdr:row>
      <xdr:rowOff>0</xdr:rowOff>
    </xdr:from>
    <xdr:to>
      <xdr:col>3</xdr:col>
      <xdr:colOff>47625</xdr:colOff>
      <xdr:row>121</xdr:row>
      <xdr:rowOff>0</xdr:rowOff>
    </xdr:to>
    <xdr:sp macro="" textlink="">
      <xdr:nvSpPr>
        <xdr:cNvPr id="26657" name="pole tekstowe 26656">
          <a:extLst>
            <a:ext uri="{FF2B5EF4-FFF2-40B4-BE49-F238E27FC236}">
              <a16:creationId xmlns:a16="http://schemas.microsoft.com/office/drawing/2014/main" id="{00000000-0008-0000-0E00-000021680000}"/>
            </a:ext>
          </a:extLst>
        </xdr:cNvPr>
        <xdr:cNvSpPr txBox="1"/>
      </xdr:nvSpPr>
      <xdr:spPr>
        <a:xfrm>
          <a:off x="1266825" y="22860000"/>
          <a:ext cx="609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 baseline="0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pl-PL" sz="1100" b="1" baseline="-25000">
              <a:latin typeface="Arial" panose="020B0604020202020204" pitchFamily="34" charset="0"/>
              <a:cs typeface="Arial" panose="020B0604020202020204" pitchFamily="34" charset="0"/>
            </a:rPr>
            <a:t>rz</a:t>
          </a:r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</a:t>
          </a:r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438150</xdr:colOff>
      <xdr:row>120</xdr:row>
      <xdr:rowOff>0</xdr:rowOff>
    </xdr:from>
    <xdr:to>
      <xdr:col>4</xdr:col>
      <xdr:colOff>438150</xdr:colOff>
      <xdr:row>121</xdr:row>
      <xdr:rowOff>0</xdr:rowOff>
    </xdr:to>
    <xdr:sp macro="" textlink="'obl_I.Ch.'!F45">
      <xdr:nvSpPr>
        <xdr:cNvPr id="26658" name="pole tekstowe 26657">
          <a:extLst>
            <a:ext uri="{FF2B5EF4-FFF2-40B4-BE49-F238E27FC236}">
              <a16:creationId xmlns:a16="http://schemas.microsoft.com/office/drawing/2014/main" id="{00000000-0008-0000-0E00-000022680000}"/>
            </a:ext>
          </a:extLst>
        </xdr:cNvPr>
        <xdr:cNvSpPr txBox="1"/>
      </xdr:nvSpPr>
      <xdr:spPr>
        <a:xfrm>
          <a:off x="1657350" y="228600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69B6C80-6D6F-409B-AED6-5F6018B1FE17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8544,85 [kg/h]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132</xdr:row>
      <xdr:rowOff>0</xdr:rowOff>
    </xdr:from>
    <xdr:to>
      <xdr:col>13</xdr:col>
      <xdr:colOff>0</xdr:colOff>
      <xdr:row>134</xdr:row>
      <xdr:rowOff>0</xdr:rowOff>
    </xdr:to>
    <xdr:sp macro="" textlink="">
      <xdr:nvSpPr>
        <xdr:cNvPr id="26659" name="pole tekstowe 26658">
          <a:extLst>
            <a:ext uri="{FF2B5EF4-FFF2-40B4-BE49-F238E27FC236}">
              <a16:creationId xmlns:a16="http://schemas.microsoft.com/office/drawing/2014/main" id="{00000000-0008-0000-0E00-000023680000}"/>
            </a:ext>
          </a:extLst>
        </xdr:cNvPr>
        <xdr:cNvSpPr txBox="1"/>
      </xdr:nvSpPr>
      <xdr:spPr>
        <a:xfrm>
          <a:off x="609600" y="25146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Sprawdzenie poprawności doboru wg warunku: </a:t>
          </a:r>
        </a:p>
      </xdr:txBody>
    </xdr:sp>
    <xdr:clientData/>
  </xdr:twoCellAnchor>
  <xdr:twoCellAnchor>
    <xdr:from>
      <xdr:col>1</xdr:col>
      <xdr:colOff>0</xdr:colOff>
      <xdr:row>134</xdr:row>
      <xdr:rowOff>0</xdr:rowOff>
    </xdr:from>
    <xdr:to>
      <xdr:col>13</xdr:col>
      <xdr:colOff>0</xdr:colOff>
      <xdr:row>136</xdr:row>
      <xdr:rowOff>0</xdr:rowOff>
    </xdr:to>
    <xdr:sp macro="" textlink="">
      <xdr:nvSpPr>
        <xdr:cNvPr id="26660" name="pole tekstowe 26659">
          <a:extLst>
            <a:ext uri="{FF2B5EF4-FFF2-40B4-BE49-F238E27FC236}">
              <a16:creationId xmlns:a16="http://schemas.microsoft.com/office/drawing/2014/main" id="{00000000-0008-0000-0E00-000024680000}"/>
            </a:ext>
          </a:extLst>
        </xdr:cNvPr>
        <xdr:cNvSpPr txBox="1"/>
      </xdr:nvSpPr>
      <xdr:spPr>
        <a:xfrm>
          <a:off x="609600" y="25146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100" b="0" i="1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pl-PL" sz="1100" b="0" i="1" baseline="-25000">
              <a:latin typeface="Arial" panose="020B0604020202020204" pitchFamily="34" charset="0"/>
              <a:cs typeface="Arial" panose="020B0604020202020204" pitchFamily="34" charset="0"/>
            </a:rPr>
            <a:t>rz</a:t>
          </a:r>
          <a:r>
            <a:rPr lang="pl-PL" sz="1100" b="0" i="1">
              <a:latin typeface="Arial" panose="020B0604020202020204" pitchFamily="34" charset="0"/>
              <a:cs typeface="Arial" panose="020B0604020202020204" pitchFamily="34" charset="0"/>
            </a:rPr>
            <a:t> dobranego zaworu       ≥       m</a:t>
          </a:r>
          <a:r>
            <a:rPr lang="pl-PL" sz="1100" b="0" i="1" baseline="-25000">
              <a:latin typeface="Arial" panose="020B0604020202020204" pitchFamily="34" charset="0"/>
              <a:cs typeface="Arial" panose="020B0604020202020204" pitchFamily="34" charset="0"/>
            </a:rPr>
            <a:t>obl.poj </a:t>
          </a:r>
          <a:r>
            <a:rPr lang="pl-PL" sz="1100" b="0" i="1">
              <a:latin typeface="Arial" panose="020B0604020202020204" pitchFamily="34" charset="0"/>
              <a:cs typeface="Arial" panose="020B0604020202020204" pitchFamily="34" charset="0"/>
            </a:rPr>
            <a:t>obliczeniowe</a:t>
          </a:r>
        </a:p>
      </xdr:txBody>
    </xdr:sp>
    <xdr:clientData/>
  </xdr:twoCellAnchor>
  <xdr:twoCellAnchor>
    <xdr:from>
      <xdr:col>1</xdr:col>
      <xdr:colOff>0</xdr:colOff>
      <xdr:row>136</xdr:row>
      <xdr:rowOff>0</xdr:rowOff>
    </xdr:from>
    <xdr:to>
      <xdr:col>13</xdr:col>
      <xdr:colOff>0</xdr:colOff>
      <xdr:row>138</xdr:row>
      <xdr:rowOff>0</xdr:rowOff>
    </xdr:to>
    <xdr:sp macro="" textlink="'obl_I.Ch.'!D47">
      <xdr:nvSpPr>
        <xdr:cNvPr id="26661" name="pole tekstowe 26660">
          <a:extLst>
            <a:ext uri="{FF2B5EF4-FFF2-40B4-BE49-F238E27FC236}">
              <a16:creationId xmlns:a16="http://schemas.microsoft.com/office/drawing/2014/main" id="{00000000-0008-0000-0E00-000025680000}"/>
            </a:ext>
          </a:extLst>
        </xdr:cNvPr>
        <xdr:cNvSpPr txBox="1"/>
      </xdr:nvSpPr>
      <xdr:spPr>
        <a:xfrm>
          <a:off x="609600" y="25527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36CFAF7-DB63-467A-AA98-513A29B02F58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8544,85 [kg/h]     większe od     1185 [kg/h]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137</xdr:row>
      <xdr:rowOff>76200</xdr:rowOff>
    </xdr:from>
    <xdr:to>
      <xdr:col>13</xdr:col>
      <xdr:colOff>1</xdr:colOff>
      <xdr:row>140</xdr:row>
      <xdr:rowOff>76222</xdr:rowOff>
    </xdr:to>
    <xdr:grpSp>
      <xdr:nvGrpSpPr>
        <xdr:cNvPr id="26662" name="Grupa 26661">
          <a:extLst>
            <a:ext uri="{FF2B5EF4-FFF2-40B4-BE49-F238E27FC236}">
              <a16:creationId xmlns:a16="http://schemas.microsoft.com/office/drawing/2014/main" id="{00000000-0008-0000-0E00-000026680000}"/>
            </a:ext>
          </a:extLst>
        </xdr:cNvPr>
        <xdr:cNvGrpSpPr/>
      </xdr:nvGrpSpPr>
      <xdr:grpSpPr>
        <a:xfrm>
          <a:off x="609600" y="26174700"/>
          <a:ext cx="7315201" cy="571522"/>
          <a:chOff x="609599" y="28658809"/>
          <a:chExt cx="7315201" cy="297192"/>
        </a:xfrm>
      </xdr:grpSpPr>
      <xdr:sp macro="" textlink="'obl_I.Ch.'!B49">
        <xdr:nvSpPr>
          <xdr:cNvPr id="26663" name="pole tekstowe 26662">
            <a:extLst>
              <a:ext uri="{FF2B5EF4-FFF2-40B4-BE49-F238E27FC236}">
                <a16:creationId xmlns:a16="http://schemas.microsoft.com/office/drawing/2014/main" id="{00000000-0008-0000-0E00-000027680000}"/>
              </a:ext>
            </a:extLst>
          </xdr:cNvPr>
          <xdr:cNvSpPr txBox="1"/>
        </xdr:nvSpPr>
        <xdr:spPr>
          <a:xfrm>
            <a:off x="609600" y="28658821"/>
            <a:ext cx="7315200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4D998595-3898-4C74-B501-0F90018CDED3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Dobrany zawór spełnia wymagania WUDT/UC/WO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I.Ch.'!B50">
        <xdr:nvSpPr>
          <xdr:cNvPr id="26664" name="pole tekstowe 26663">
            <a:extLst>
              <a:ext uri="{FF2B5EF4-FFF2-40B4-BE49-F238E27FC236}">
                <a16:creationId xmlns:a16="http://schemas.microsoft.com/office/drawing/2014/main" id="{00000000-0008-0000-0E00-000028680000}"/>
              </a:ext>
            </a:extLst>
          </xdr:cNvPr>
          <xdr:cNvSpPr txBox="1"/>
        </xdr:nvSpPr>
        <xdr:spPr>
          <a:xfrm>
            <a:off x="609599" y="28658809"/>
            <a:ext cx="5286375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5F5C097C-2AF1-480D-8E31-BCC4E868894E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342900</xdr:colOff>
          <xdr:row>21</xdr:row>
          <xdr:rowOff>123825</xdr:rowOff>
        </xdr:from>
        <xdr:to>
          <xdr:col>11</xdr:col>
          <xdr:colOff>276225</xdr:colOff>
          <xdr:row>23</xdr:row>
          <xdr:rowOff>66675</xdr:rowOff>
        </xdr:to>
        <xdr:sp macro="" textlink="">
          <xdr:nvSpPr>
            <xdr:cNvPr id="26634" name="Spinner 10" hidden="1">
              <a:extLst>
                <a:ext uri="{63B3BB69-23CF-44E3-9099-C40C66FF867C}">
                  <a14:compatExt spid="_x0000_s26634"/>
                </a:ext>
                <a:ext uri="{FF2B5EF4-FFF2-40B4-BE49-F238E27FC236}">
                  <a16:creationId xmlns:a16="http://schemas.microsoft.com/office/drawing/2014/main" id="{00000000-0008-0000-0E00-00000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14</xdr:col>
      <xdr:colOff>0</xdr:colOff>
      <xdr:row>4</xdr:row>
      <xdr:rowOff>0</xdr:rowOff>
    </xdr:from>
    <xdr:to>
      <xdr:col>19</xdr:col>
      <xdr:colOff>342900</xdr:colOff>
      <xdr:row>23</xdr:row>
      <xdr:rowOff>0</xdr:rowOff>
    </xdr:to>
    <xdr:grpSp>
      <xdr:nvGrpSpPr>
        <xdr:cNvPr id="26821" name="Grupa 26820">
          <a:hlinkClick xmlns:r="http://schemas.openxmlformats.org/officeDocument/2006/relationships" r:id="rId8" tooltip="Pobrać kartę"/>
          <a:extLst>
            <a:ext uri="{FF2B5EF4-FFF2-40B4-BE49-F238E27FC236}">
              <a16:creationId xmlns:a16="http://schemas.microsoft.com/office/drawing/2014/main" id="{00000000-0008-0000-0E00-0000C5680000}"/>
            </a:ext>
          </a:extLst>
        </xdr:cNvPr>
        <xdr:cNvGrpSpPr/>
      </xdr:nvGrpSpPr>
      <xdr:grpSpPr>
        <a:xfrm>
          <a:off x="8534400" y="762000"/>
          <a:ext cx="3657600" cy="3619500"/>
          <a:chOff x="13411200" y="762000"/>
          <a:chExt cx="3657600" cy="3619500"/>
        </a:xfrm>
      </xdr:grpSpPr>
      <xdr:sp macro="" textlink="">
        <xdr:nvSpPr>
          <xdr:cNvPr id="26822" name="Prostokąt: zaokrąglone rogi 26821">
            <a:extLst>
              <a:ext uri="{FF2B5EF4-FFF2-40B4-BE49-F238E27FC236}">
                <a16:creationId xmlns:a16="http://schemas.microsoft.com/office/drawing/2014/main" id="{00000000-0008-0000-0E00-0000C6680000}"/>
              </a:ext>
            </a:extLst>
          </xdr:cNvPr>
          <xdr:cNvSpPr/>
        </xdr:nvSpPr>
        <xdr:spPr>
          <a:xfrm>
            <a:off x="13411200" y="762000"/>
            <a:ext cx="3657600" cy="3619500"/>
          </a:xfrm>
          <a:prstGeom prst="roundRect">
            <a:avLst>
              <a:gd name="adj" fmla="val 8621"/>
            </a:avLst>
          </a:prstGeom>
          <a:solidFill>
            <a:srgbClr val="F2ECE7"/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>
            <a:glow rad="63500">
              <a:schemeClr val="accent3">
                <a:satMod val="175000"/>
                <a:alpha val="40000"/>
              </a:schemeClr>
            </a:glo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26823" name="Grafika 26822" descr="Pobieranie z chmury z wypełnieniem pełnym">
            <a:extLst>
              <a:ext uri="{FF2B5EF4-FFF2-40B4-BE49-F238E27FC236}">
                <a16:creationId xmlns:a16="http://schemas.microsoft.com/office/drawing/2014/main" id="{00000000-0008-0000-0E00-0000C76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16268700" y="847725"/>
            <a:ext cx="720000" cy="720000"/>
          </a:xfrm>
          <a:prstGeom prst="rect">
            <a:avLst/>
          </a:prstGeom>
        </xdr:spPr>
      </xdr:pic>
      <xdr:grpSp>
        <xdr:nvGrpSpPr>
          <xdr:cNvPr id="26824" name="Grupa 26823">
            <a:extLst>
              <a:ext uri="{FF2B5EF4-FFF2-40B4-BE49-F238E27FC236}">
                <a16:creationId xmlns:a16="http://schemas.microsoft.com/office/drawing/2014/main" id="{00000000-0008-0000-0E00-0000C8680000}"/>
              </a:ext>
            </a:extLst>
          </xdr:cNvPr>
          <xdr:cNvGrpSpPr/>
        </xdr:nvGrpSpPr>
        <xdr:grpSpPr>
          <a:xfrm>
            <a:off x="13462926" y="1495425"/>
            <a:ext cx="1706298" cy="2714625"/>
            <a:chOff x="8534400" y="1524000"/>
            <a:chExt cx="1706298" cy="2714625"/>
          </a:xfrm>
        </xdr:grpSpPr>
        <xdr:pic>
          <xdr:nvPicPr>
            <xdr:cNvPr id="26829" name="Obraz 26828">
              <a:extLst>
                <a:ext uri="{FF2B5EF4-FFF2-40B4-BE49-F238E27FC236}">
                  <a16:creationId xmlns:a16="http://schemas.microsoft.com/office/drawing/2014/main" id="{00000000-0008-0000-0E00-0000CD68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print">
              <a:extLst>
                <a:ext uri="{BEBA8EAE-BF5A-486C-A8C5-ECC9F3942E4B}">
                  <a14:imgProps xmlns:a14="http://schemas.microsoft.com/office/drawing/2010/main">
                    <a14:imgLayer r:embed="rId12">
                      <a14:imgEffect>
                        <a14:backgroundRemoval t="10000" b="90000" l="10000" r="90000">
                          <a14:foregroundMark x1="61684" y1="21811" x2="61684" y2="21811"/>
                          <a14:foregroundMark x1="67010" y1="23457" x2="67010" y2="23457"/>
                          <a14:foregroundMark x1="51546" y1="22531" x2="51546" y2="22531"/>
                          <a14:foregroundMark x1="56529" y1="19959" x2="56529" y2="19959"/>
                          <a14:foregroundMark x1="55842" y1="19136" x2="55842" y2="19136"/>
                          <a14:foregroundMark x1="53093" y1="18416" x2="53093" y2="18416"/>
                          <a14:foregroundMark x1="51718" y1="16461" x2="51718" y2="16461"/>
                          <a14:foregroundMark x1="52405" y1="19033" x2="52405" y2="19033"/>
                          <a14:foregroundMark x1="51546" y1="18724" x2="51546" y2="18724"/>
                          <a14:foregroundMark x1="50172" y1="18519" x2="50172" y2="18519"/>
                          <a14:foregroundMark x1="62027" y1="20062" x2="62027" y2="20062"/>
                          <a14:foregroundMark x1="54467" y1="18519" x2="54467" y2="18519"/>
                          <a14:foregroundMark x1="51890" y1="17901" x2="51890" y2="17901"/>
                          <a14:foregroundMark x1="50515" y1="17901" x2="50515" y2="17901"/>
                          <a14:foregroundMark x1="54983" y1="18724" x2="54983" y2="18724"/>
                          <a14:foregroundMark x1="55498" y1="18827" x2="55498" y2="18827"/>
                          <a14:foregroundMark x1="56014" y1="18827" x2="56014" y2="18827"/>
                          <a14:foregroundMark x1="50859" y1="18621" x2="50859" y2="18621"/>
                          <a14:foregroundMark x1="64433" y1="47428" x2="64433" y2="47428"/>
                          <a14:foregroundMark x1="64433" y1="47840" x2="64433" y2="47840"/>
                          <a14:foregroundMark x1="64433" y1="48148" x2="64433" y2="48148"/>
                          <a14:foregroundMark x1="64605" y1="46811" x2="64605" y2="46811"/>
                          <a14:foregroundMark x1="64605" y1="46399" x2="64605" y2="46399"/>
                          <a14:foregroundMark x1="64605" y1="49588" x2="64605" y2="49588"/>
                          <a14:foregroundMark x1="65120" y1="50412" x2="65120" y2="50412"/>
                          <a14:foregroundMark x1="65979" y1="48457" x2="65979" y2="48457"/>
                          <a14:foregroundMark x1="65979" y1="21399" x2="65979" y2="21399"/>
                          <a14:foregroundMark x1="46392" y1="21399" x2="46392" y2="21399"/>
                          <a14:foregroundMark x1="53952" y1="16667" x2="53952" y2="16667"/>
                          <a14:foregroundMark x1="52749" y1="13889" x2="52749" y2="13889"/>
                          <a14:backgroundMark x1="68900" y1="55144" x2="68900" y2="55144"/>
                          <a14:backgroundMark x1="64777" y1="49486" x2="64777" y2="49486"/>
                          <a14:backgroundMark x1="64948" y1="48148" x2="64948" y2="48148"/>
                          <a14:backgroundMark x1="64948" y1="47531" x2="64948" y2="47531"/>
                          <a14:backgroundMark x1="64948" y1="46914" x2="64948" y2="46914"/>
                          <a14:backgroundMark x1="65120" y1="50309" x2="65120" y2="50309"/>
                          <a14:backgroundMark x1="64777" y1="46502" x2="64777" y2="46502"/>
                          <a14:backgroundMark x1="64948" y1="46091" x2="64948" y2="46091"/>
                          <a14:backgroundMark x1="50344" y1="18930" x2="50344" y2="18930"/>
                          <a14:backgroundMark x1="63058" y1="23354" x2="63058" y2="23354"/>
                          <a14:backgroundMark x1="51375" y1="18210" x2="51375" y2="18210"/>
                          <a14:backgroundMark x1="54296" y1="18930" x2="54296" y2="18930"/>
                          <a14:backgroundMark x1="50859" y1="18107" x2="50859" y2="18107"/>
                          <a14:backgroundMark x1="52234" y1="18313" x2="52234" y2="18313"/>
                          <a14:backgroundMark x1="55155" y1="18930" x2="55155" y2="18930"/>
                          <a14:backgroundMark x1="53952" y1="18724" x2="53952" y2="18724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534400" y="1524000"/>
              <a:ext cx="1706298" cy="2644131"/>
            </a:xfrm>
            <a:prstGeom prst="rect">
              <a:avLst/>
            </a:prstGeom>
          </xdr:spPr>
        </xdr:pic>
        <xdr:sp macro="" textlink="">
          <xdr:nvSpPr>
            <xdr:cNvPr id="26830" name="pole tekstowe 26829">
              <a:extLst>
                <a:ext uri="{FF2B5EF4-FFF2-40B4-BE49-F238E27FC236}">
                  <a16:creationId xmlns:a16="http://schemas.microsoft.com/office/drawing/2014/main" id="{00000000-0008-0000-0E00-0000CE680000}"/>
                </a:ext>
              </a:extLst>
            </xdr:cNvPr>
            <xdr:cNvSpPr txBox="1"/>
          </xdr:nvSpPr>
          <xdr:spPr>
            <a:xfrm>
              <a:off x="8777949" y="4010025"/>
              <a:ext cx="121920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l-PL" sz="1100">
                  <a:latin typeface="Arial" panose="020B0604020202020204" pitchFamily="34" charset="0"/>
                  <a:cs typeface="Arial" panose="020B0604020202020204" pitchFamily="34" charset="0"/>
                </a:rPr>
                <a:t>DSV 15-50 DGF</a:t>
              </a:r>
            </a:p>
          </xdr:txBody>
        </xdr:sp>
      </xdr:grpSp>
      <xdr:sp macro="" textlink="">
        <xdr:nvSpPr>
          <xdr:cNvPr id="26825" name="pole tekstowe 26824">
            <a:extLst>
              <a:ext uri="{FF2B5EF4-FFF2-40B4-BE49-F238E27FC236}">
                <a16:creationId xmlns:a16="http://schemas.microsoft.com/office/drawing/2014/main" id="{00000000-0008-0000-0E00-0000C9680000}"/>
              </a:ext>
            </a:extLst>
          </xdr:cNvPr>
          <xdr:cNvSpPr txBox="1"/>
        </xdr:nvSpPr>
        <xdr:spPr>
          <a:xfrm>
            <a:off x="13411200" y="952500"/>
            <a:ext cx="36576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1400" b="1">
                <a:latin typeface="Arial" panose="020B0604020202020204" pitchFamily="34" charset="0"/>
                <a:cs typeface="Arial" panose="020B0604020202020204" pitchFamily="34" charset="0"/>
              </a:rPr>
              <a:t>Pobierz kartę</a:t>
            </a:r>
          </a:p>
        </xdr:txBody>
      </xdr:sp>
      <xdr:grpSp>
        <xdr:nvGrpSpPr>
          <xdr:cNvPr id="26826" name="Grupa 26825">
            <a:extLst>
              <a:ext uri="{FF2B5EF4-FFF2-40B4-BE49-F238E27FC236}">
                <a16:creationId xmlns:a16="http://schemas.microsoft.com/office/drawing/2014/main" id="{00000000-0008-0000-0E00-0000CA680000}"/>
              </a:ext>
            </a:extLst>
          </xdr:cNvPr>
          <xdr:cNvGrpSpPr/>
        </xdr:nvGrpSpPr>
        <xdr:grpSpPr>
          <a:xfrm>
            <a:off x="15644812" y="2266950"/>
            <a:ext cx="1219200" cy="1943100"/>
            <a:chOff x="11758612" y="4819650"/>
            <a:chExt cx="1219200" cy="1943100"/>
          </a:xfrm>
        </xdr:grpSpPr>
        <xdr:pic>
          <xdr:nvPicPr>
            <xdr:cNvPr id="26827" name="Obraz 26826">
              <a:extLst>
                <a:ext uri="{FF2B5EF4-FFF2-40B4-BE49-F238E27FC236}">
                  <a16:creationId xmlns:a16="http://schemas.microsoft.com/office/drawing/2014/main" id="{00000000-0008-0000-0E00-0000CB68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print">
              <a:extLst>
                <a:ext uri="{BEBA8EAE-BF5A-486C-A8C5-ECC9F3942E4B}">
                  <a14:imgProps xmlns:a14="http://schemas.microsoft.com/office/drawing/2010/main">
                    <a14:imgLayer r:embed="rId14">
                      <a14:imgEffect>
                        <a14:backgroundRemoval t="2291" b="97610" l="5365" r="93443">
                          <a14:foregroundMark x1="59762" y1="7968" x2="59762" y2="7968"/>
                          <a14:foregroundMark x1="66468" y1="5378" x2="66468" y2="5378"/>
                          <a14:foregroundMark x1="66617" y1="2291" x2="66617" y2="2291"/>
                          <a14:foregroundMark x1="93443" y1="51693" x2="93443" y2="51693"/>
                          <a14:foregroundMark x1="5663" y1="67231" x2="5663" y2="67231"/>
                          <a14:foregroundMark x1="57824" y1="94223" x2="57824" y2="94223"/>
                          <a14:foregroundMark x1="68852" y1="97610" x2="68852" y2="97610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1846174" y="4819650"/>
              <a:ext cx="1044076" cy="1561562"/>
            </a:xfrm>
            <a:prstGeom prst="rect">
              <a:avLst/>
            </a:prstGeom>
          </xdr:spPr>
        </xdr:pic>
        <xdr:sp macro="" textlink="">
          <xdr:nvSpPr>
            <xdr:cNvPr id="26828" name="pole tekstowe 26827">
              <a:extLst>
                <a:ext uri="{FF2B5EF4-FFF2-40B4-BE49-F238E27FC236}">
                  <a16:creationId xmlns:a16="http://schemas.microsoft.com/office/drawing/2014/main" id="{00000000-0008-0000-0E00-0000CC680000}"/>
                </a:ext>
              </a:extLst>
            </xdr:cNvPr>
            <xdr:cNvSpPr txBox="1"/>
          </xdr:nvSpPr>
          <xdr:spPr>
            <a:xfrm>
              <a:off x="11758612" y="6534150"/>
              <a:ext cx="121920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l-PL" sz="1100">
                  <a:latin typeface="Arial" panose="020B0604020202020204" pitchFamily="34" charset="0"/>
                  <a:cs typeface="Arial" panose="020B0604020202020204" pitchFamily="34" charset="0"/>
                </a:rPr>
                <a:t>DSV 15-50 F</a:t>
              </a:r>
            </a:p>
          </xdr:txBody>
        </xdr:sp>
      </xdr:grpSp>
    </xdr:grpSp>
    <xdr:clientData/>
  </xdr:twoCellAnchor>
  <xdr:twoCellAnchor>
    <xdr:from>
      <xdr:col>12</xdr:col>
      <xdr:colOff>0</xdr:colOff>
      <xdr:row>1</xdr:row>
      <xdr:rowOff>0</xdr:rowOff>
    </xdr:from>
    <xdr:to>
      <xdr:col>15</xdr:col>
      <xdr:colOff>0</xdr:colOff>
      <xdr:row>3</xdr:row>
      <xdr:rowOff>0</xdr:rowOff>
    </xdr:to>
    <xdr:sp macro="" textlink="">
      <xdr:nvSpPr>
        <xdr:cNvPr id="6" name="pole tekstowe 5">
          <a:hlinkClick xmlns:r="http://schemas.openxmlformats.org/officeDocument/2006/relationships" r:id="rId15" tooltip="Wymiennik ciepła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7315200" y="190500"/>
          <a:ext cx="18288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chemeClr val="bg1"/>
              </a:solidFill>
              <a:effectLst/>
            </a:rPr>
            <a:t>Wymiennik ciepła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13</xdr:col>
      <xdr:colOff>0</xdr:colOff>
      <xdr:row>39</xdr:row>
      <xdr:rowOff>0</xdr:rowOff>
    </xdr:to>
    <xdr:sp macro="" textlink="'obl_I.Ch.'!K14">
      <xdr:nvSpPr>
        <xdr:cNvPr id="7" name="pole tekstowe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609600" y="7048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A55DD49-C18B-43D0-9D12-4315FEED8BF4}" type="TxLink">
            <a:rPr lang="en-US" sz="12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 </a:t>
          </a:fld>
          <a:endParaRPr lang="pl-PL" sz="12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126</xdr:row>
      <xdr:rowOff>0</xdr:rowOff>
    </xdr:from>
    <xdr:to>
      <xdr:col>13</xdr:col>
      <xdr:colOff>0</xdr:colOff>
      <xdr:row>127</xdr:row>
      <xdr:rowOff>0</xdr:rowOff>
    </xdr:to>
    <xdr:sp macro="" textlink="'obl_I.Ch.'!J41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609600" y="24003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F4D987D-8249-43CC-98DA-EB7D5148BF6A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Średnica kanału dolotowego: d₀ = 13 [mm]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148</xdr:row>
      <xdr:rowOff>0</xdr:rowOff>
    </xdr:from>
    <xdr:to>
      <xdr:col>24</xdr:col>
      <xdr:colOff>0</xdr:colOff>
      <xdr:row>150</xdr:row>
      <xdr:rowOff>0</xdr:rowOff>
    </xdr:to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0" y="20193000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© 2024, Oleksandr Tymkiv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69652</xdr:rowOff>
    </xdr:from>
    <xdr:to>
      <xdr:col>3</xdr:col>
      <xdr:colOff>161925</xdr:colOff>
      <xdr:row>2</xdr:row>
      <xdr:rowOff>161925</xdr:rowOff>
    </xdr:to>
    <xdr:pic>
      <xdr:nvPicPr>
        <xdr:cNvPr id="2" name="Grafik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69652"/>
          <a:ext cx="1828800" cy="47327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11</xdr:col>
      <xdr:colOff>0</xdr:colOff>
      <xdr:row>8</xdr:row>
      <xdr:rowOff>0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828800" y="952500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Dobór zaworu bezpieczeństwa dla</a:t>
          </a:r>
          <a:r>
            <a:rPr lang="pl-PL" sz="16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6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pompy ciepła</a:t>
          </a:r>
          <a:endParaRPr lang="pl-PL" sz="16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146</xdr:row>
      <xdr:rowOff>9525</xdr:rowOff>
    </xdr:from>
    <xdr:to>
      <xdr:col>24</xdr:col>
      <xdr:colOff>0</xdr:colOff>
      <xdr:row>148</xdr:row>
      <xdr:rowOff>9525</xdr:rowOff>
    </xdr:to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0" y="27441525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IMI HYDRONIC ENGINEERING nie ponosi odpowiedzialności za ewentualne skutki wywołane przez: niewłaściwą obsługę, złą interpretację wyników obliczeń, błędne wyniki obliczeń.</a:t>
          </a:r>
        </a:p>
      </xdr:txBody>
    </xdr:sp>
    <xdr:clientData/>
  </xdr:twoCellAnchor>
  <xdr:twoCellAnchor editAs="oneCell">
    <xdr:from>
      <xdr:col>0</xdr:col>
      <xdr:colOff>0</xdr:colOff>
      <xdr:row>142</xdr:row>
      <xdr:rowOff>0</xdr:rowOff>
    </xdr:from>
    <xdr:to>
      <xdr:col>4</xdr:col>
      <xdr:colOff>0</xdr:colOff>
      <xdr:row>145</xdr:row>
      <xdr:rowOff>84992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70000"/>
          <a:ext cx="2438400" cy="656492"/>
        </a:xfrm>
        <a:prstGeom prst="rect">
          <a:avLst/>
        </a:prstGeom>
      </xdr:spPr>
    </xdr:pic>
    <xdr:clientData/>
  </xdr:twoCellAnchor>
  <xdr:twoCellAnchor>
    <xdr:from>
      <xdr:col>8</xdr:col>
      <xdr:colOff>233362</xdr:colOff>
      <xdr:row>1</xdr:row>
      <xdr:rowOff>0</xdr:rowOff>
    </xdr:from>
    <xdr:to>
      <xdr:col>11</xdr:col>
      <xdr:colOff>573258</xdr:colOff>
      <xdr:row>3</xdr:row>
      <xdr:rowOff>11605</xdr:rowOff>
    </xdr:to>
    <xdr:grpSp>
      <xdr:nvGrpSpPr>
        <xdr:cNvPr id="9" name="Grupa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pSpPr/>
      </xdr:nvGrpSpPr>
      <xdr:grpSpPr>
        <a:xfrm>
          <a:off x="5110162" y="190500"/>
          <a:ext cx="2168696" cy="392605"/>
          <a:chOff x="3617573" y="1881659"/>
          <a:chExt cx="2168696" cy="392605"/>
        </a:xfrm>
        <a:solidFill>
          <a:schemeClr val="bg1"/>
        </a:solidFill>
      </xdr:grpSpPr>
      <xdr:sp macro="" textlink="">
        <xdr:nvSpPr>
          <xdr:cNvPr id="10" name="Prostokąt: zaokrąglone rogi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3711921" y="1881659"/>
            <a:ext cx="1980000" cy="360000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  <xdr:sp macro="" textlink="">
        <xdr:nvSpPr>
          <xdr:cNvPr id="11" name="Dowolny kształt: kształt 10"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SpPr/>
        </xdr:nvSpPr>
        <xdr:spPr>
          <a:xfrm>
            <a:off x="3617573" y="2172605"/>
            <a:ext cx="2168696" cy="101659"/>
          </a:xfrm>
          <a:custGeom>
            <a:avLst/>
            <a:gdLst>
              <a:gd name="connsiteX0" fmla="*/ 95073 w 2168696"/>
              <a:gd name="connsiteY0" fmla="*/ 0 h 101659"/>
              <a:gd name="connsiteX1" fmla="*/ 2073623 w 2168696"/>
              <a:gd name="connsiteY1" fmla="*/ 0 h 101659"/>
              <a:gd name="connsiteX2" fmla="*/ 2136729 w 2168696"/>
              <a:gd name="connsiteY2" fmla="*/ 95205 h 101659"/>
              <a:gd name="connsiteX3" fmla="*/ 2168696 w 2168696"/>
              <a:gd name="connsiteY3" fmla="*/ 101659 h 101659"/>
              <a:gd name="connsiteX4" fmla="*/ 0 w 2168696"/>
              <a:gd name="connsiteY4" fmla="*/ 101659 h 101659"/>
              <a:gd name="connsiteX5" fmla="*/ 31967 w 2168696"/>
              <a:gd name="connsiteY5" fmla="*/ 95205 h 101659"/>
              <a:gd name="connsiteX6" fmla="*/ 95073 w 2168696"/>
              <a:gd name="connsiteY6" fmla="*/ 0 h 10165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168696" h="101659">
                <a:moveTo>
                  <a:pt x="95073" y="0"/>
                </a:moveTo>
                <a:lnTo>
                  <a:pt x="2073623" y="0"/>
                </a:lnTo>
                <a:cubicBezTo>
                  <a:pt x="2073623" y="42799"/>
                  <a:pt x="2099644" y="79520"/>
                  <a:pt x="2136729" y="95205"/>
                </a:cubicBezTo>
                <a:lnTo>
                  <a:pt x="2168696" y="101659"/>
                </a:lnTo>
                <a:lnTo>
                  <a:pt x="0" y="101659"/>
                </a:lnTo>
                <a:lnTo>
                  <a:pt x="31967" y="95205"/>
                </a:lnTo>
                <a:cubicBezTo>
                  <a:pt x="69052" y="79520"/>
                  <a:pt x="95073" y="42799"/>
                  <a:pt x="95073" y="0"/>
                </a:cubicBezTo>
                <a:close/>
              </a:path>
            </a:pathLst>
          </a:cu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>
            <a:noAutofit/>
          </a:bodyPr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</xdr:grpSp>
    <xdr:clientData/>
  </xdr:twoCellAnchor>
  <xdr:twoCellAnchor>
    <xdr:from>
      <xdr:col>5</xdr:col>
      <xdr:colOff>75298</xdr:colOff>
      <xdr:row>1</xdr:row>
      <xdr:rowOff>0</xdr:rowOff>
    </xdr:from>
    <xdr:to>
      <xdr:col>8</xdr:col>
      <xdr:colOff>226498</xdr:colOff>
      <xdr:row>3</xdr:row>
      <xdr:rowOff>0</xdr:rowOff>
    </xdr:to>
    <xdr:sp macro="" textlink="">
      <xdr:nvSpPr>
        <xdr:cNvPr id="12" name="pole tekstowe 11">
          <a:hlinkClick xmlns:r="http://schemas.openxmlformats.org/officeDocument/2006/relationships" r:id="rId5" tooltip="Instalacja chłodu"/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3111392" y="190500"/>
          <a:ext cx="1972856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chemeClr val="bg1"/>
              </a:solidFill>
              <a:effectLst/>
            </a:rPr>
            <a:t>Instalacja chłodu</a:t>
          </a:r>
        </a:p>
      </xdr:txBody>
    </xdr:sp>
    <xdr:clientData/>
  </xdr:twoCellAnchor>
  <xdr:twoCellAnchor>
    <xdr:from>
      <xdr:col>8</xdr:col>
      <xdr:colOff>398548</xdr:colOff>
      <xdr:row>1</xdr:row>
      <xdr:rowOff>0</xdr:rowOff>
    </xdr:from>
    <xdr:to>
      <xdr:col>11</xdr:col>
      <xdr:colOff>398548</xdr:colOff>
      <xdr:row>3</xdr:row>
      <xdr:rowOff>0</xdr:rowOff>
    </xdr:to>
    <xdr:sp macro="" textlink="">
      <xdr:nvSpPr>
        <xdr:cNvPr id="13" name="pole tekstowe 12">
          <a:hlinkClick xmlns:r="http://schemas.openxmlformats.org/officeDocument/2006/relationships" r:id="rId6" tooltip="Pompa ciepła"/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5275348" y="190500"/>
          <a:ext cx="18288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rgbClr val="EF8106"/>
              </a:solidFill>
              <a:effectLst/>
            </a:rPr>
            <a:t>Pompa ciepła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4</xdr:col>
      <xdr:colOff>0</xdr:colOff>
      <xdr:row>11</xdr:row>
      <xdr:rowOff>0</xdr:rowOff>
    </xdr:to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1219200" y="17145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Opis: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4</xdr:col>
      <xdr:colOff>0</xdr:colOff>
      <xdr:row>13</xdr:row>
      <xdr:rowOff>0</xdr:rowOff>
    </xdr:to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1219200" y="20955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Opracował:</a:t>
          </a:r>
        </a:p>
      </xdr:txBody>
    </xdr:sp>
    <xdr:clientData/>
  </xdr:twoCellAnchor>
  <xdr:twoCellAnchor>
    <xdr:from>
      <xdr:col>1</xdr:col>
      <xdr:colOff>0</xdr:colOff>
      <xdr:row>14</xdr:row>
      <xdr:rowOff>9524</xdr:rowOff>
    </xdr:from>
    <xdr:to>
      <xdr:col>9</xdr:col>
      <xdr:colOff>0</xdr:colOff>
      <xdr:row>15</xdr:row>
      <xdr:rowOff>0</xdr:rowOff>
    </xdr:to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609600" y="2676524"/>
          <a:ext cx="4876800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PSV - ciśnienie manometryczne nastawy zaworu bezpieczeństwa [bar]:</a:t>
          </a:r>
        </a:p>
      </xdr:txBody>
    </xdr:sp>
    <xdr:clientData/>
  </xdr:twoCellAnchor>
  <xdr:twoCellAnchor>
    <xdr:from>
      <xdr:col>1</xdr:col>
      <xdr:colOff>0</xdr:colOff>
      <xdr:row>16</xdr:row>
      <xdr:rowOff>9525</xdr:rowOff>
    </xdr:from>
    <xdr:to>
      <xdr:col>7</xdr:col>
      <xdr:colOff>0</xdr:colOff>
      <xdr:row>17</xdr:row>
      <xdr:rowOff>0</xdr:rowOff>
    </xdr:to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609600" y="3057525"/>
          <a:ext cx="365760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Założona wielkość i typ zaworu bezpieczeństwa:</a:t>
          </a:r>
        </a:p>
      </xdr:txBody>
    </xdr:sp>
    <xdr:clientData/>
  </xdr:twoCellAnchor>
  <xdr:twoCellAnchor>
    <xdr:from>
      <xdr:col>1</xdr:col>
      <xdr:colOff>0</xdr:colOff>
      <xdr:row>18</xdr:row>
      <xdr:rowOff>0</xdr:rowOff>
    </xdr:from>
    <xdr:to>
      <xdr:col>7</xdr:col>
      <xdr:colOff>0</xdr:colOff>
      <xdr:row>19</xdr:row>
      <xdr:rowOff>0</xdr:rowOff>
    </xdr:to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 txBox="1"/>
      </xdr:nvSpPr>
      <xdr:spPr>
        <a:xfrm>
          <a:off x="609600" y="3429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Ilość zaworów bezpieczeństwa:</a:t>
          </a:r>
        </a:p>
      </xdr:txBody>
    </xdr:sp>
    <xdr:clientData/>
  </xdr:twoCellAnchor>
  <xdr:twoCellAnchor>
    <xdr:from>
      <xdr:col>1</xdr:col>
      <xdr:colOff>0</xdr:colOff>
      <xdr:row>41</xdr:row>
      <xdr:rowOff>177800</xdr:rowOff>
    </xdr:from>
    <xdr:to>
      <xdr:col>13</xdr:col>
      <xdr:colOff>0</xdr:colOff>
      <xdr:row>41</xdr:row>
      <xdr:rowOff>177800</xdr:rowOff>
    </xdr:to>
    <xdr:cxnSp macro="">
      <xdr:nvCxnSpPr>
        <xdr:cNvPr id="20" name="Łącznik prosty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CxnSpPr/>
      </xdr:nvCxnSpPr>
      <xdr:spPr>
        <a:xfrm>
          <a:off x="609600" y="7988300"/>
          <a:ext cx="7315200" cy="0"/>
        </a:xfrm>
        <a:prstGeom prst="line">
          <a:avLst/>
        </a:prstGeom>
        <a:ln w="28575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42</xdr:row>
      <xdr:rowOff>0</xdr:rowOff>
    </xdr:from>
    <xdr:to>
      <xdr:col>13</xdr:col>
      <xdr:colOff>0</xdr:colOff>
      <xdr:row>44</xdr:row>
      <xdr:rowOff>180976</xdr:rowOff>
    </xdr:to>
    <xdr:sp macro="" textlink="">
      <xdr:nvSpPr>
        <xdr:cNvPr id="21" name="pole tekstowe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 txBox="1"/>
      </xdr:nvSpPr>
      <xdr:spPr>
        <a:xfrm>
          <a:off x="609600" y="8001000"/>
          <a:ext cx="7315200" cy="561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l-PL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Dobór zaworu bezpieczeństwa wg opracowania UDT „Urządzenia ciśnieniowe – wymagania ogólne” "WUDT/UC/WO"</a:t>
          </a:r>
          <a:endParaRPr lang="pl-PL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13</xdr:col>
      <xdr:colOff>533400</xdr:colOff>
      <xdr:row>0</xdr:row>
      <xdr:rowOff>-176213</xdr:rowOff>
    </xdr:from>
    <xdr:ext cx="135171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pole tekstowe 21">
              <a:extLst>
                <a:ext uri="{FF2B5EF4-FFF2-40B4-BE49-F238E27FC236}">
                  <a16:creationId xmlns:a16="http://schemas.microsoft.com/office/drawing/2014/main" id="{00000000-0008-0000-1000-000016000000}"/>
                </a:ext>
              </a:extLst>
            </xdr:cNvPr>
            <xdr:cNvSpPr txBox="1"/>
          </xdr:nvSpPr>
          <xdr:spPr>
            <a:xfrm>
              <a:off x="8458200" y="-176213"/>
              <a:ext cx="13517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pl-PL" sz="1100" i="1">
                        <a:latin typeface="Cambria Math" panose="02040503050406030204" pitchFamily="18" charset="0"/>
                      </a:rPr>
                      <a:t>Wpisz tutaj równanie.</a:t>
                    </a:fld>
                  </m:oMath>
                </m:oMathPara>
              </a14:m>
              <a:endParaRPr lang="pl-PL" sz="1100"/>
            </a:p>
          </xdr:txBody>
        </xdr:sp>
      </mc:Choice>
      <mc:Fallback xmlns="">
        <xdr:sp macro="" textlink="">
          <xdr:nvSpPr>
            <xdr:cNvPr id="22" name="pole tekstowe 21">
              <a:extLst>
                <a:ext uri="{FF2B5EF4-FFF2-40B4-BE49-F238E27FC236}">
                  <a16:creationId xmlns:a16="http://schemas.microsoft.com/office/drawing/2014/main" id="{4636C0F8-4C39-4F90-AA0E-7CB7EEB85D74}"/>
                </a:ext>
              </a:extLst>
            </xdr:cNvPr>
            <xdr:cNvSpPr txBox="1"/>
          </xdr:nvSpPr>
          <xdr:spPr>
            <a:xfrm>
              <a:off x="8458200" y="-176213"/>
              <a:ext cx="13517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l-PL" sz="1100" i="0">
                  <a:latin typeface="Cambria Math" panose="02040503050406030204" pitchFamily="18" charset="0"/>
                </a:rPr>
                <a:t>"Wpisz tutaj równanie."</a:t>
              </a:r>
              <a:endParaRPr lang="pl-PL" sz="11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342900</xdr:colOff>
          <xdr:row>17</xdr:row>
          <xdr:rowOff>123825</xdr:rowOff>
        </xdr:from>
        <xdr:to>
          <xdr:col>11</xdr:col>
          <xdr:colOff>276225</xdr:colOff>
          <xdr:row>19</xdr:row>
          <xdr:rowOff>66675</xdr:rowOff>
        </xdr:to>
        <xdr:sp macro="" textlink="">
          <xdr:nvSpPr>
            <xdr:cNvPr id="58369" name="Spinner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10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0</xdr:colOff>
      <xdr:row>5</xdr:row>
      <xdr:rowOff>0</xdr:rowOff>
    </xdr:from>
    <xdr:to>
      <xdr:col>1</xdr:col>
      <xdr:colOff>0</xdr:colOff>
      <xdr:row>8</xdr:row>
      <xdr:rowOff>0</xdr:rowOff>
    </xdr:to>
    <xdr:grpSp>
      <xdr:nvGrpSpPr>
        <xdr:cNvPr id="23" name="Grupa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GrpSpPr/>
      </xdr:nvGrpSpPr>
      <xdr:grpSpPr>
        <a:xfrm>
          <a:off x="0" y="952500"/>
          <a:ext cx="609600" cy="571500"/>
          <a:chOff x="9144000" y="952500"/>
          <a:chExt cx="609600" cy="571500"/>
        </a:xfrm>
      </xdr:grpSpPr>
      <xdr:sp macro="" textlink="">
        <xdr:nvSpPr>
          <xdr:cNvPr id="24" name="Strzałka: pagon 23">
            <a:hlinkClick xmlns:r="http://schemas.openxmlformats.org/officeDocument/2006/relationships" r:id="rId7" tooltip="Start"/>
            <a:extLst>
              <a:ext uri="{FF2B5EF4-FFF2-40B4-BE49-F238E27FC236}">
                <a16:creationId xmlns:a16="http://schemas.microsoft.com/office/drawing/2014/main" id="{00000000-0008-0000-1000-000018000000}"/>
              </a:ext>
            </a:extLst>
          </xdr:cNvPr>
          <xdr:cNvSpPr/>
        </xdr:nvSpPr>
        <xdr:spPr>
          <a:xfrm flipH="1">
            <a:off x="9268800" y="952500"/>
            <a:ext cx="360000" cy="571500"/>
          </a:xfrm>
          <a:prstGeom prst="chevron">
            <a:avLst/>
          </a:prstGeom>
          <a:gradFill flip="none" rotWithShape="1">
            <a:gsLst>
              <a:gs pos="50000">
                <a:srgbClr val="EF8106"/>
              </a:gs>
              <a:gs pos="50000">
                <a:schemeClr val="bg2">
                  <a:lumMod val="5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>
              <a:solidFill>
                <a:schemeClr val="tx1"/>
              </a:solidFill>
            </a:endParaRPr>
          </a:p>
        </xdr:txBody>
      </xdr:sp>
      <xdr:sp macro="" textlink="">
        <xdr:nvSpPr>
          <xdr:cNvPr id="25" name="Prostokąt 24">
            <a:extLst>
              <a:ext uri="{FF2B5EF4-FFF2-40B4-BE49-F238E27FC236}">
                <a16:creationId xmlns:a16="http://schemas.microsoft.com/office/drawing/2014/main" id="{00000000-0008-0000-1000-000019000000}"/>
              </a:ext>
            </a:extLst>
          </xdr:cNvPr>
          <xdr:cNvSpPr/>
        </xdr:nvSpPr>
        <xdr:spPr>
          <a:xfrm>
            <a:off x="9144000" y="952500"/>
            <a:ext cx="609600" cy="571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</xdr:grpSp>
    <xdr:clientData/>
  </xdr:twoCellAnchor>
  <xdr:twoCellAnchor>
    <xdr:from>
      <xdr:col>1</xdr:col>
      <xdr:colOff>0</xdr:colOff>
      <xdr:row>38</xdr:row>
      <xdr:rowOff>190473</xdr:rowOff>
    </xdr:from>
    <xdr:to>
      <xdr:col>13</xdr:col>
      <xdr:colOff>1</xdr:colOff>
      <xdr:row>41</xdr:row>
      <xdr:rowOff>190495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GrpSpPr/>
      </xdr:nvGrpSpPr>
      <xdr:grpSpPr>
        <a:xfrm>
          <a:off x="609600" y="7429473"/>
          <a:ext cx="7315201" cy="571522"/>
          <a:chOff x="609599" y="28658809"/>
          <a:chExt cx="7315201" cy="297192"/>
        </a:xfrm>
      </xdr:grpSpPr>
      <xdr:sp macro="" textlink="'obl_P.C.'!B49">
        <xdr:nvSpPr>
          <xdr:cNvPr id="27" name="pole tekstowe 26">
            <a:extLst>
              <a:ext uri="{FF2B5EF4-FFF2-40B4-BE49-F238E27FC236}">
                <a16:creationId xmlns:a16="http://schemas.microsoft.com/office/drawing/2014/main" id="{00000000-0008-0000-1000-00001B000000}"/>
              </a:ext>
            </a:extLst>
          </xdr:cNvPr>
          <xdr:cNvSpPr txBox="1"/>
        </xdr:nvSpPr>
        <xdr:spPr>
          <a:xfrm>
            <a:off x="609600" y="28658821"/>
            <a:ext cx="7315200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8CFB1935-C735-43CD-B173-1B00DC121ACE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Dobrany zawór spełnia wymagania WUDT/UC/WO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P.C.'!B50">
        <xdr:nvSpPr>
          <xdr:cNvPr id="28" name="pole tekstowe 27">
            <a:extLst>
              <a:ext uri="{FF2B5EF4-FFF2-40B4-BE49-F238E27FC236}">
                <a16:creationId xmlns:a16="http://schemas.microsoft.com/office/drawing/2014/main" id="{00000000-0008-0000-1000-00001C000000}"/>
              </a:ext>
            </a:extLst>
          </xdr:cNvPr>
          <xdr:cNvSpPr txBox="1"/>
        </xdr:nvSpPr>
        <xdr:spPr>
          <a:xfrm>
            <a:off x="609599" y="28658809"/>
            <a:ext cx="5886450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81798233-9A54-41E7-A43F-B54D1ACDB991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4</xdr:row>
      <xdr:rowOff>0</xdr:rowOff>
    </xdr:from>
    <xdr:to>
      <xdr:col>13</xdr:col>
      <xdr:colOff>0</xdr:colOff>
      <xdr:row>39</xdr:row>
      <xdr:rowOff>0</xdr:rowOff>
    </xdr:to>
    <xdr:sp macro="" textlink="">
      <xdr:nvSpPr>
        <xdr:cNvPr id="29" name="Prostokąt: zaokrąglone rogi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/>
      </xdr:nvSpPr>
      <xdr:spPr>
        <a:xfrm>
          <a:off x="609600" y="762000"/>
          <a:ext cx="7315200" cy="6667500"/>
        </a:xfrm>
        <a:prstGeom prst="roundRect">
          <a:avLst>
            <a:gd name="adj" fmla="val 3944"/>
          </a:avLst>
        </a:prstGeom>
        <a:noFill/>
        <a:ln w="12700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0</xdr:colOff>
      <xdr:row>20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30" name="pole tekstowe 29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 txBox="1"/>
      </xdr:nvSpPr>
      <xdr:spPr>
        <a:xfrm>
          <a:off x="609600" y="3810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Rodzaj czynnika w instalacji:</a:t>
          </a:r>
        </a:p>
      </xdr:txBody>
    </xdr:sp>
    <xdr:clientData/>
  </xdr:twoCellAnchor>
  <xdr:twoCellAnchor>
    <xdr:from>
      <xdr:col>1</xdr:col>
      <xdr:colOff>0</xdr:colOff>
      <xdr:row>22</xdr:row>
      <xdr:rowOff>0</xdr:rowOff>
    </xdr:from>
    <xdr:to>
      <xdr:col>7</xdr:col>
      <xdr:colOff>0</xdr:colOff>
      <xdr:row>23</xdr:row>
      <xdr:rowOff>0</xdr:rowOff>
    </xdr:to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SpPr txBox="1"/>
      </xdr:nvSpPr>
      <xdr:spPr>
        <a:xfrm>
          <a:off x="609600" y="4191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Stężenie czynnika w instalacji:</a:t>
          </a:r>
        </a:p>
      </xdr:txBody>
    </xdr:sp>
    <xdr:clientData/>
  </xdr:twoCellAnchor>
  <xdr:twoCellAnchor>
    <xdr:from>
      <xdr:col>1</xdr:col>
      <xdr:colOff>0</xdr:colOff>
      <xdr:row>24</xdr:row>
      <xdr:rowOff>0</xdr:rowOff>
    </xdr:from>
    <xdr:to>
      <xdr:col>7</xdr:col>
      <xdr:colOff>0</xdr:colOff>
      <xdr:row>25</xdr:row>
      <xdr:rowOff>0</xdr:rowOff>
    </xdr:to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SpPr txBox="1"/>
      </xdr:nvSpPr>
      <xdr:spPr>
        <a:xfrm>
          <a:off x="609600" y="4572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r>
            <a:rPr lang="pl-PL" sz="110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- Temperatura początkowa czynnika [˚C]:</a:t>
          </a:r>
        </a:p>
      </xdr:txBody>
    </xdr:sp>
    <xdr:clientData/>
  </xdr:twoCellAnchor>
  <xdr:twoCellAnchor>
    <xdr:from>
      <xdr:col>1</xdr:col>
      <xdr:colOff>0</xdr:colOff>
      <xdr:row>26</xdr:row>
      <xdr:rowOff>0</xdr:rowOff>
    </xdr:from>
    <xdr:to>
      <xdr:col>7</xdr:col>
      <xdr:colOff>0</xdr:colOff>
      <xdr:row>27</xdr:row>
      <xdr:rowOff>0</xdr:rowOff>
    </xdr:to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SpPr txBox="1"/>
      </xdr:nvSpPr>
      <xdr:spPr>
        <a:xfrm>
          <a:off x="609600" y="4953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r>
            <a:rPr lang="pl-PL" sz="1100">
              <a:latin typeface="Calibri" panose="020F0502020204030204" pitchFamily="34" charset="0"/>
              <a:cs typeface="Calibri" panose="020F0502020204030204" pitchFamily="34" charset="0"/>
            </a:rPr>
            <a:t>₂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- Temperatura końcowa czynnika [˚C]:</a:t>
          </a:r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8</xdr:col>
      <xdr:colOff>0</xdr:colOff>
      <xdr:row>30</xdr:row>
      <xdr:rowOff>0</xdr:rowOff>
    </xdr:to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 txBox="1"/>
      </xdr:nvSpPr>
      <xdr:spPr>
        <a:xfrm>
          <a:off x="609600" y="5524500"/>
          <a:ext cx="4267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>
              <a:latin typeface="Arial" panose="020B0604020202020204" pitchFamily="34" charset="0"/>
              <a:cs typeface="Arial" panose="020B0604020202020204" pitchFamily="34" charset="0"/>
            </a:rPr>
            <a:t>ρ</a:t>
          </a:r>
          <a:r>
            <a:rPr lang="el-GR" sz="110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el-GR" sz="1100">
              <a:latin typeface="Arial" panose="020B0604020202020204" pitchFamily="34" charset="0"/>
              <a:cs typeface="Arial" panose="020B0604020202020204" pitchFamily="34" charset="0"/>
            </a:rPr>
            <a:t> - 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gęstość czynnika w temperaturze początkowej [kg/m</a:t>
          </a:r>
          <a:r>
            <a:rPr lang="pl-PL" sz="110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] </a:t>
          </a:r>
        </a:p>
      </xdr:txBody>
    </xdr:sp>
    <xdr:clientData/>
  </xdr:twoCellAnchor>
  <xdr:twoCellAnchor>
    <xdr:from>
      <xdr:col>1</xdr:col>
      <xdr:colOff>0</xdr:colOff>
      <xdr:row>31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5" name="pole tekstowe 34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 txBox="1"/>
      </xdr:nvSpPr>
      <xdr:spPr>
        <a:xfrm>
          <a:off x="609600" y="59055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>
              <a:latin typeface="Arial" panose="020B0604020202020204" pitchFamily="34" charset="0"/>
              <a:cs typeface="Arial" panose="020B0604020202020204" pitchFamily="34" charset="0"/>
            </a:rPr>
            <a:t>ρ</a:t>
          </a:r>
          <a:r>
            <a:rPr lang="el-GR" sz="1100">
              <a:latin typeface="Calibri" panose="020F0502020204030204" pitchFamily="34" charset="0"/>
              <a:cs typeface="Calibri" panose="020F0502020204030204" pitchFamily="34" charset="0"/>
            </a:rPr>
            <a:t>₂</a:t>
          </a:r>
          <a:r>
            <a:rPr lang="el-GR" sz="1100">
              <a:latin typeface="Arial" panose="020B0604020202020204" pitchFamily="34" charset="0"/>
              <a:cs typeface="Arial" panose="020B0604020202020204" pitchFamily="34" charset="0"/>
            </a:rPr>
            <a:t> - 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gęstość czynnika w temperaturze końcowej [kg/m</a:t>
          </a:r>
          <a:r>
            <a:rPr lang="pl-PL" sz="110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1</xdr:col>
      <xdr:colOff>0</xdr:colOff>
      <xdr:row>33</xdr:row>
      <xdr:rowOff>0</xdr:rowOff>
    </xdr:from>
    <xdr:to>
      <xdr:col>7</xdr:col>
      <xdr:colOff>0</xdr:colOff>
      <xdr:row>34</xdr:row>
      <xdr:rowOff>0</xdr:rowOff>
    </xdr:to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SpPr txBox="1"/>
      </xdr:nvSpPr>
      <xdr:spPr>
        <a:xfrm>
          <a:off x="609600" y="62865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Objętość całkowita czynnika w instalacji [m</a:t>
          </a:r>
          <a:r>
            <a:rPr lang="pl-PL" sz="110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]:</a:t>
          </a:r>
        </a:p>
      </xdr:txBody>
    </xdr:sp>
    <xdr:clientData/>
  </xdr:twoCellAnchor>
  <xdr:twoCellAnchor>
    <xdr:from>
      <xdr:col>1</xdr:col>
      <xdr:colOff>0</xdr:colOff>
      <xdr:row>35</xdr:row>
      <xdr:rowOff>0</xdr:rowOff>
    </xdr:from>
    <xdr:to>
      <xdr:col>7</xdr:col>
      <xdr:colOff>0</xdr:colOff>
      <xdr:row>36</xdr:row>
      <xdr:rowOff>0</xdr:rowOff>
    </xdr:to>
    <xdr:sp macro="" textlink="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SpPr txBox="1"/>
      </xdr:nvSpPr>
      <xdr:spPr>
        <a:xfrm>
          <a:off x="609600" y="66675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Czas wypływu cieczy [s] (zalecane 180 s):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342900</xdr:colOff>
          <xdr:row>23</xdr:row>
          <xdr:rowOff>123825</xdr:rowOff>
        </xdr:from>
        <xdr:to>
          <xdr:col>11</xdr:col>
          <xdr:colOff>276225</xdr:colOff>
          <xdr:row>25</xdr:row>
          <xdr:rowOff>66675</xdr:rowOff>
        </xdr:to>
        <xdr:sp macro="" textlink="">
          <xdr:nvSpPr>
            <xdr:cNvPr id="58370" name="Spinner 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10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342900</xdr:colOff>
          <xdr:row>26</xdr:row>
          <xdr:rowOff>28575</xdr:rowOff>
        </xdr:from>
        <xdr:to>
          <xdr:col>11</xdr:col>
          <xdr:colOff>276225</xdr:colOff>
          <xdr:row>27</xdr:row>
          <xdr:rowOff>161925</xdr:rowOff>
        </xdr:to>
        <xdr:sp macro="" textlink="">
          <xdr:nvSpPr>
            <xdr:cNvPr id="58371" name="Spinner 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10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342900</xdr:colOff>
          <xdr:row>34</xdr:row>
          <xdr:rowOff>123825</xdr:rowOff>
        </xdr:from>
        <xdr:to>
          <xdr:col>11</xdr:col>
          <xdr:colOff>276225</xdr:colOff>
          <xdr:row>36</xdr:row>
          <xdr:rowOff>66675</xdr:rowOff>
        </xdr:to>
        <xdr:sp macro="" textlink="">
          <xdr:nvSpPr>
            <xdr:cNvPr id="58372" name="Spinner 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10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0</xdr:colOff>
      <xdr:row>45</xdr:row>
      <xdr:rowOff>0</xdr:rowOff>
    </xdr:from>
    <xdr:to>
      <xdr:col>3</xdr:col>
      <xdr:colOff>609599</xdr:colOff>
      <xdr:row>47</xdr:row>
      <xdr:rowOff>0</xdr:rowOff>
    </xdr:to>
    <xdr:sp macro="" textlink="">
      <xdr:nvSpPr>
        <xdr:cNvPr id="38" name="pole tekstowe 37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 txBox="1"/>
      </xdr:nvSpPr>
      <xdr:spPr>
        <a:xfrm>
          <a:off x="609600" y="8572500"/>
          <a:ext cx="18287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Opis: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3</xdr:col>
      <xdr:colOff>609599</xdr:colOff>
      <xdr:row>49</xdr:row>
      <xdr:rowOff>0</xdr:rowOff>
    </xdr:to>
    <xdr:sp macro="" textlink="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SpPr txBox="1"/>
      </xdr:nvSpPr>
      <xdr:spPr>
        <a:xfrm>
          <a:off x="609600" y="8953500"/>
          <a:ext cx="18287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Opracował:</a:t>
          </a:r>
        </a:p>
      </xdr:txBody>
    </xdr:sp>
    <xdr:clientData/>
  </xdr:twoCellAnchor>
  <xdr:twoCellAnchor>
    <xdr:from>
      <xdr:col>1</xdr:col>
      <xdr:colOff>0</xdr:colOff>
      <xdr:row>49</xdr:row>
      <xdr:rowOff>0</xdr:rowOff>
    </xdr:from>
    <xdr:to>
      <xdr:col>3</xdr:col>
      <xdr:colOff>609599</xdr:colOff>
      <xdr:row>51</xdr:row>
      <xdr:rowOff>0</xdr:rowOff>
    </xdr:to>
    <xdr:sp macro="" textlink="">
      <xdr:nvSpPr>
        <xdr:cNvPr id="40" name="pole tekstowe 39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 txBox="1"/>
      </xdr:nvSpPr>
      <xdr:spPr>
        <a:xfrm>
          <a:off x="609600" y="9334500"/>
          <a:ext cx="18287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Data opracowania:</a:t>
          </a:r>
        </a:p>
      </xdr:txBody>
    </xdr:sp>
    <xdr:clientData/>
  </xdr:twoCellAnchor>
  <xdr:twoCellAnchor>
    <xdr:from>
      <xdr:col>1</xdr:col>
      <xdr:colOff>485776</xdr:colOff>
      <xdr:row>45</xdr:row>
      <xdr:rowOff>0</xdr:rowOff>
    </xdr:from>
    <xdr:to>
      <xdr:col>9</xdr:col>
      <xdr:colOff>0</xdr:colOff>
      <xdr:row>47</xdr:row>
      <xdr:rowOff>0</xdr:rowOff>
    </xdr:to>
    <xdr:sp macro="" textlink="$E$10">
      <xdr:nvSpPr>
        <xdr:cNvPr id="41" name="pole tekstowe 40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SpPr txBox="1"/>
      </xdr:nvSpPr>
      <xdr:spPr>
        <a:xfrm>
          <a:off x="1095376" y="8572500"/>
          <a:ext cx="4391024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9A092EA-CC88-4A55-87A0-92EF823F9E3E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IMI Hydronic Engineering</a:t>
          </a:fld>
          <a:endParaRPr lang="pl-PL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276225</xdr:colOff>
      <xdr:row>47</xdr:row>
      <xdr:rowOff>0</xdr:rowOff>
    </xdr:from>
    <xdr:to>
      <xdr:col>9</xdr:col>
      <xdr:colOff>0</xdr:colOff>
      <xdr:row>49</xdr:row>
      <xdr:rowOff>0</xdr:rowOff>
    </xdr:to>
    <xdr:sp macro="" textlink="$E$12">
      <xdr:nvSpPr>
        <xdr:cNvPr id="42" name="pole tekstowe 41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SpPr txBox="1"/>
      </xdr:nvSpPr>
      <xdr:spPr>
        <a:xfrm>
          <a:off x="1495425" y="8953500"/>
          <a:ext cx="39909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527CD39-517A-49B5-A3E5-0E610175E801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imię nazwisko</a:t>
          </a:fld>
          <a:endParaRPr lang="pl-PL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152401</xdr:colOff>
      <xdr:row>49</xdr:row>
      <xdr:rowOff>0</xdr:rowOff>
    </xdr:from>
    <xdr:to>
      <xdr:col>9</xdr:col>
      <xdr:colOff>0</xdr:colOff>
      <xdr:row>51</xdr:row>
      <xdr:rowOff>0</xdr:rowOff>
    </xdr:to>
    <xdr:sp macro="" textlink="'obl_P.C.'!C5">
      <xdr:nvSpPr>
        <xdr:cNvPr id="43" name="pole tekstowe 42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SpPr txBox="1"/>
      </xdr:nvSpPr>
      <xdr:spPr>
        <a:xfrm>
          <a:off x="1981201" y="9334500"/>
          <a:ext cx="35051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B28365D7-5F03-4525-9F93-1167F83C1806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17.04.2024 15:41</a:t>
          </a:fld>
          <a:endParaRPr lang="pl-PL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51</xdr:row>
      <xdr:rowOff>0</xdr:rowOff>
    </xdr:from>
    <xdr:to>
      <xdr:col>13</xdr:col>
      <xdr:colOff>0</xdr:colOff>
      <xdr:row>53</xdr:row>
      <xdr:rowOff>0</xdr:rowOff>
    </xdr:to>
    <xdr:sp macro="" textlink="">
      <xdr:nvSpPr>
        <xdr:cNvPr id="44" name="pole tekstowe 43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SpPr txBox="1"/>
      </xdr:nvSpPr>
      <xdr:spPr>
        <a:xfrm>
          <a:off x="609600" y="9715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Obliczeniowa przepustowość zaworu bezpieczeństwa </a:t>
          </a:r>
        </a:p>
      </xdr:txBody>
    </xdr:sp>
    <xdr:clientData/>
  </xdr:twoCellAnchor>
  <xdr:twoCellAnchor>
    <xdr:from>
      <xdr:col>1</xdr:col>
      <xdr:colOff>0</xdr:colOff>
      <xdr:row>53</xdr:row>
      <xdr:rowOff>0</xdr:rowOff>
    </xdr:from>
    <xdr:to>
      <xdr:col>13</xdr:col>
      <xdr:colOff>0</xdr:colOff>
      <xdr:row>55</xdr:row>
      <xdr:rowOff>0</xdr:rowOff>
    </xdr:to>
    <xdr:sp macro="" textlink="">
      <xdr:nvSpPr>
        <xdr:cNvPr id="45" name="pole tekstowe 44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 txBox="1"/>
      </xdr:nvSpPr>
      <xdr:spPr>
        <a:xfrm>
          <a:off x="609600" y="10096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1. Wyznaczenie przepustowości zaworu bezpieczeństwa</a:t>
          </a:r>
        </a:p>
      </xdr:txBody>
    </xdr:sp>
    <xdr:clientData/>
  </xdr:twoCellAnchor>
  <xdr:twoCellAnchor>
    <xdr:from>
      <xdr:col>1</xdr:col>
      <xdr:colOff>0</xdr:colOff>
      <xdr:row>55</xdr:row>
      <xdr:rowOff>0</xdr:rowOff>
    </xdr:from>
    <xdr:to>
      <xdr:col>13</xdr:col>
      <xdr:colOff>0</xdr:colOff>
      <xdr:row>58</xdr:row>
      <xdr:rowOff>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6" name="pole tekstowe 45">
              <a:extLst>
                <a:ext uri="{FF2B5EF4-FFF2-40B4-BE49-F238E27FC236}">
                  <a16:creationId xmlns:a16="http://schemas.microsoft.com/office/drawing/2014/main" id="{00000000-0008-0000-1000-00002E000000}"/>
                </a:ext>
              </a:extLst>
            </xdr:cNvPr>
            <xdr:cNvSpPr txBox="1"/>
          </xdr:nvSpPr>
          <xdr:spPr>
            <a:xfrm>
              <a:off x="609600" y="104775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𝑚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𝑜𝑏𝑙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𝑉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r>
                          <m:rPr>
                            <m:sty m:val="p"/>
                          </m:rPr>
                          <a:rPr lang="el-GR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Δ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𝜌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num>
                      <m:den>
                        <m:r>
                          <m:rPr>
                            <m:sty m:val="p"/>
                          </m:rPr>
                          <a:rPr lang="el-GR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Δ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</m:den>
                    </m:f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⋅3600⋅</m:t>
                    </m:r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𝜌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𝑘𝑔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h</m:t>
                            </m:r>
                          </m:den>
                        </m:f>
                      </m:e>
                    </m: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pl-PL" sz="1400"/>
            </a:p>
          </xdr:txBody>
        </xdr:sp>
      </mc:Choice>
      <mc:Fallback>
        <xdr:sp macro="" textlink="">
          <xdr:nvSpPr>
            <xdr:cNvPr id="46" name="pole tekstowe 45">
              <a:extLst>
                <a:ext uri="{FF2B5EF4-FFF2-40B4-BE49-F238E27FC236}">
                  <a16:creationId xmlns:a16="http://schemas.microsoft.com/office/drawing/2014/main" id="{00000000-0008-0000-1000-00002E000000}"/>
                </a:ext>
              </a:extLst>
            </xdr:cNvPr>
            <xdr:cNvSpPr txBox="1"/>
          </xdr:nvSpPr>
          <xdr:spPr>
            <a:xfrm>
              <a:off x="609600" y="104775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𝑚_𝑜𝑏𝑙=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</a:t>
              </a:r>
              <a:r>
                <a:rPr lang="pl-PL" sz="1400" b="0" i="0">
                  <a:latin typeface="Cambria Math" panose="02040503050406030204" pitchFamily="18" charset="0"/>
                </a:rPr>
                <a:t>𝑉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⋅</a:t>
              </a:r>
              <a:r>
                <a:rPr lang="el-GR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Δ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𝑉⋅𝜌_1)/</a:t>
              </a:r>
              <a:r>
                <a:rPr lang="el-GR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Δ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𝑡⋅3600⋅𝜌_1    [𝑘𝑔/ℎ]  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1</xdr:col>
      <xdr:colOff>0</xdr:colOff>
      <xdr:row>57</xdr:row>
      <xdr:rowOff>0</xdr:rowOff>
    </xdr:from>
    <xdr:to>
      <xdr:col>13</xdr:col>
      <xdr:colOff>0</xdr:colOff>
      <xdr:row>59</xdr:row>
      <xdr:rowOff>0</xdr:rowOff>
    </xdr:to>
    <xdr:sp macro="" textlink="">
      <xdr:nvSpPr>
        <xdr:cNvPr id="47" name="pole tekstowe 46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 txBox="1"/>
      </xdr:nvSpPr>
      <xdr:spPr>
        <a:xfrm>
          <a:off x="609600" y="10858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gdzie: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13</xdr:col>
      <xdr:colOff>0</xdr:colOff>
      <xdr:row>60</xdr:row>
      <xdr:rowOff>0</xdr:rowOff>
    </xdr:to>
    <xdr:sp macro="" textlink="">
      <xdr:nvSpPr>
        <xdr:cNvPr id="48" name="pole tekstowe 47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 txBox="1"/>
      </xdr:nvSpPr>
      <xdr:spPr>
        <a:xfrm>
          <a:off x="1219200" y="11239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obl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obliczeniowa przepustowość zaworu bezpieczeństwa [kg/h]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13</xdr:col>
      <xdr:colOff>0</xdr:colOff>
      <xdr:row>62</xdr:row>
      <xdr:rowOff>0</xdr:rowOff>
    </xdr:to>
    <xdr:sp macro="" textlink="">
      <xdr:nvSpPr>
        <xdr:cNvPr id="49" name="pole tekstowe 48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 txBox="1"/>
      </xdr:nvSpPr>
      <xdr:spPr>
        <a:xfrm>
          <a:off x="1219200" y="11620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V – objętość instalacji [m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],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13</xdr:col>
      <xdr:colOff>0</xdr:colOff>
      <xdr:row>64</xdr:row>
      <xdr:rowOff>0</xdr:rowOff>
    </xdr:to>
    <xdr:sp macro="" textlink="">
      <xdr:nvSpPr>
        <xdr:cNvPr id="50" name="pole tekstowe 49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 txBox="1"/>
      </xdr:nvSpPr>
      <xdr:spPr>
        <a:xfrm>
          <a:off x="1219200" y="12001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∆V – przyrost objętości czynnika od temp. początkowej T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₁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do temp. maksymalnej T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₂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[m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/kg],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13</xdr:col>
      <xdr:colOff>0</xdr:colOff>
      <xdr:row>66</xdr:row>
      <xdr:rowOff>0</xdr:rowOff>
    </xdr:to>
    <xdr:sp macro="" textlink="">
      <xdr:nvSpPr>
        <xdr:cNvPr id="51" name="pole tekstowe 50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1219200" y="12382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ρ</a:t>
          </a:r>
          <a:r>
            <a:rPr lang="el-GR" sz="1100" b="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 –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gęstość czynnika w temperaturze początkowej T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,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13</xdr:col>
      <xdr:colOff>0</xdr:colOff>
      <xdr:row>68</xdr:row>
      <xdr:rowOff>0</xdr:rowOff>
    </xdr:to>
    <xdr:sp macro="" textlink="">
      <xdr:nvSpPr>
        <xdr:cNvPr id="52" name="pole tekstowe 51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1219200" y="12763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∆t – czas wypływu cieczy [s]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7</xdr:col>
      <xdr:colOff>0</xdr:colOff>
      <xdr:row>70</xdr:row>
      <xdr:rowOff>0</xdr:rowOff>
    </xdr:to>
    <xdr:sp macro="" textlink="">
      <xdr:nvSpPr>
        <xdr:cNvPr id="53" name="pole tekstowe 52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1219200" y="13144500"/>
          <a:ext cx="30480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Rodzaj czynnika chłodniczego:</a:t>
          </a:r>
        </a:p>
      </xdr:txBody>
    </xdr:sp>
    <xdr:clientData/>
  </xdr:twoCellAnchor>
  <xdr:twoCellAnchor>
    <xdr:from>
      <xdr:col>5</xdr:col>
      <xdr:colOff>171450</xdr:colOff>
      <xdr:row>69</xdr:row>
      <xdr:rowOff>0</xdr:rowOff>
    </xdr:from>
    <xdr:to>
      <xdr:col>10</xdr:col>
      <xdr:colOff>171450</xdr:colOff>
      <xdr:row>70</xdr:row>
      <xdr:rowOff>0</xdr:rowOff>
    </xdr:to>
    <xdr:sp macro="" textlink="'obl_P.C.'!E10">
      <xdr:nvSpPr>
        <xdr:cNvPr id="54" name="pole tekstowe 53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3219450" y="13144500"/>
          <a:ext cx="30480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DC34DF7-97B0-4400-9478-A8117D676B00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Glikol etylenowy - 25 %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5</xdr:col>
      <xdr:colOff>304800</xdr:colOff>
      <xdr:row>72</xdr:row>
      <xdr:rowOff>0</xdr:rowOff>
    </xdr:to>
    <xdr:sp macro="" textlink="'obl_P.C.'!F19">
      <xdr:nvSpPr>
        <xdr:cNvPr id="55" name="pole tekstowe 54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1219200" y="13525500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A423401-B48D-49CB-BE68-8023F9666C6B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V = 25 [m³]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72</xdr:row>
      <xdr:rowOff>108857</xdr:rowOff>
    </xdr:from>
    <xdr:to>
      <xdr:col>5</xdr:col>
      <xdr:colOff>304800</xdr:colOff>
      <xdr:row>73</xdr:row>
      <xdr:rowOff>108857</xdr:rowOff>
    </xdr:to>
    <xdr:sp macro="" textlink="'obl_P.C.'!F13">
      <xdr:nvSpPr>
        <xdr:cNvPr id="56" name="pole tekstowe 55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1219200" y="13824857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08A0659-C34A-4500-9759-B88DDC740DF5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T₁ = 15 °C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74</xdr:row>
      <xdr:rowOff>27214</xdr:rowOff>
    </xdr:from>
    <xdr:to>
      <xdr:col>5</xdr:col>
      <xdr:colOff>304800</xdr:colOff>
      <xdr:row>75</xdr:row>
      <xdr:rowOff>27214</xdr:rowOff>
    </xdr:to>
    <xdr:sp macro="" textlink="'obl_P.C.'!F16">
      <xdr:nvSpPr>
        <xdr:cNvPr id="57" name="pole tekstowe 56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1219200" y="14124214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0485AF5-E582-4A5F-950C-6862FABA1439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T₂ = 40 °C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75</xdr:row>
      <xdr:rowOff>136071</xdr:rowOff>
    </xdr:from>
    <xdr:to>
      <xdr:col>5</xdr:col>
      <xdr:colOff>304800</xdr:colOff>
      <xdr:row>76</xdr:row>
      <xdr:rowOff>136071</xdr:rowOff>
    </xdr:to>
    <xdr:sp macro="" textlink="'obl_P.C.'!F14">
      <xdr:nvSpPr>
        <xdr:cNvPr id="58" name="pole tekstowe 57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1219200" y="14423571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B0A564C-59F9-492E-BBAD-8DD59B8CECF6}" type="TxLink">
            <a:rPr lang="el-GR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ρ₁ = 1035,962 [kg/m³]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77</xdr:row>
      <xdr:rowOff>54428</xdr:rowOff>
    </xdr:from>
    <xdr:to>
      <xdr:col>5</xdr:col>
      <xdr:colOff>304800</xdr:colOff>
      <xdr:row>78</xdr:row>
      <xdr:rowOff>54428</xdr:rowOff>
    </xdr:to>
    <xdr:sp macro="" textlink="'obl_P.C.'!F17">
      <xdr:nvSpPr>
        <xdr:cNvPr id="59" name="pole tekstowe 58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SpPr txBox="1"/>
      </xdr:nvSpPr>
      <xdr:spPr>
        <a:xfrm>
          <a:off x="1219200" y="14722928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FAFD70F-0913-437B-AB9B-1B3F3E7D7A53}" type="TxLink">
            <a:rPr lang="el-GR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ρ₂ = 1024,471 [kg/m³]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78</xdr:row>
      <xdr:rowOff>163285</xdr:rowOff>
    </xdr:from>
    <xdr:to>
      <xdr:col>5</xdr:col>
      <xdr:colOff>304800</xdr:colOff>
      <xdr:row>79</xdr:row>
      <xdr:rowOff>163285</xdr:rowOff>
    </xdr:to>
    <xdr:sp macro="" textlink="'obl_P.C.'!F23">
      <xdr:nvSpPr>
        <xdr:cNvPr id="60" name="pole tekstowe 59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SpPr txBox="1"/>
      </xdr:nvSpPr>
      <xdr:spPr>
        <a:xfrm>
          <a:off x="1219200" y="15022285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C07BE69-C239-468E-A129-9A56AB05447C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V₁ = 0,0009653 [m³/kg]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80</xdr:row>
      <xdr:rowOff>81642</xdr:rowOff>
    </xdr:from>
    <xdr:to>
      <xdr:col>5</xdr:col>
      <xdr:colOff>304800</xdr:colOff>
      <xdr:row>81</xdr:row>
      <xdr:rowOff>81642</xdr:rowOff>
    </xdr:to>
    <xdr:sp macro="" textlink="'obl_P.C.'!F24">
      <xdr:nvSpPr>
        <xdr:cNvPr id="61" name="pole tekstowe 60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SpPr txBox="1"/>
      </xdr:nvSpPr>
      <xdr:spPr>
        <a:xfrm>
          <a:off x="1219200" y="15321642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24A20B7E-A88E-4F25-80A4-0FE1428D5F3A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V₂ = 0,0009761 [m³/kg]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5</xdr:col>
      <xdr:colOff>304800</xdr:colOff>
      <xdr:row>83</xdr:row>
      <xdr:rowOff>0</xdr:rowOff>
    </xdr:to>
    <xdr:sp macro="" textlink="'obl_P.C.'!F21">
      <xdr:nvSpPr>
        <xdr:cNvPr id="62" name="pole tekstowe 61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SpPr txBox="1"/>
      </xdr:nvSpPr>
      <xdr:spPr>
        <a:xfrm>
          <a:off x="1219200" y="15621000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0E2C415A-D173-41EA-A3A7-42F0F3C2BFBE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∆t = 180 [s]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13</xdr:col>
      <xdr:colOff>0</xdr:colOff>
      <xdr:row>85</xdr:row>
      <xdr:rowOff>0</xdr:rowOff>
    </xdr:to>
    <xdr:sp macro="" textlink="'obl_I.Ch.'!F9">
      <xdr:nvSpPr>
        <xdr:cNvPr id="63" name="pole tekstowe 62">
          <a:extLst>
            <a:ext uri="{FF2B5EF4-FFF2-40B4-BE49-F238E27FC236}">
              <a16:creationId xmlns:a16="http://schemas.microsoft.com/office/drawing/2014/main" id="{00000000-0008-0000-1000-00003F000000}"/>
            </a:ext>
          </a:extLst>
        </xdr:cNvPr>
        <xdr:cNvSpPr txBox="1"/>
      </xdr:nvSpPr>
      <xdr:spPr>
        <a:xfrm>
          <a:off x="1219200" y="16002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3D8C83B-F2F5-4595-BF5D-3B75825BCA43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Ilość przyjętych do obliczeń zaworów bezpieczeństwa: 2 szt.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13</xdr:col>
      <xdr:colOff>38100</xdr:colOff>
      <xdr:row>87</xdr:row>
      <xdr:rowOff>0</xdr:rowOff>
    </xdr:to>
    <xdr:sp macro="" textlink="">
      <xdr:nvSpPr>
        <xdr:cNvPr id="58368" name="pole tekstowe 58367">
          <a:extLst>
            <a:ext uri="{FF2B5EF4-FFF2-40B4-BE49-F238E27FC236}">
              <a16:creationId xmlns:a16="http://schemas.microsoft.com/office/drawing/2014/main" id="{00000000-0008-0000-1000-000000E40000}"/>
            </a:ext>
          </a:extLst>
        </xdr:cNvPr>
        <xdr:cNvSpPr txBox="1"/>
      </xdr:nvSpPr>
      <xdr:spPr>
        <a:xfrm>
          <a:off x="1219200" y="16383000"/>
          <a:ext cx="67437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Wymagana sumaryczna przepustowość zaworów bezpieczeństwa: </a:t>
          </a:r>
        </a:p>
      </xdr:txBody>
    </xdr:sp>
    <xdr:clientData/>
  </xdr:twoCellAnchor>
  <xdr:twoCellAnchor>
    <xdr:from>
      <xdr:col>6</xdr:col>
      <xdr:colOff>0</xdr:colOff>
      <xdr:row>88</xdr:row>
      <xdr:rowOff>0</xdr:rowOff>
    </xdr:from>
    <xdr:to>
      <xdr:col>8</xdr:col>
      <xdr:colOff>0</xdr:colOff>
      <xdr:row>89</xdr:row>
      <xdr:rowOff>0</xdr:rowOff>
    </xdr:to>
    <xdr:sp macro="" textlink="">
      <xdr:nvSpPr>
        <xdr:cNvPr id="58373" name="pole tekstowe 58372">
          <a:extLst>
            <a:ext uri="{FF2B5EF4-FFF2-40B4-BE49-F238E27FC236}">
              <a16:creationId xmlns:a16="http://schemas.microsoft.com/office/drawing/2014/main" id="{00000000-0008-0000-1000-000005E40000}"/>
            </a:ext>
          </a:extLst>
        </xdr:cNvPr>
        <xdr:cNvSpPr txBox="1"/>
      </xdr:nvSpPr>
      <xdr:spPr>
        <a:xfrm>
          <a:off x="3657600" y="167640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pl-PL" sz="1100" b="1" baseline="-25000">
              <a:latin typeface="Arial" panose="020B0604020202020204" pitchFamily="34" charset="0"/>
              <a:cs typeface="Arial" panose="020B0604020202020204" pitchFamily="34" charset="0"/>
            </a:rPr>
            <a:t>obl</a:t>
          </a:r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 ≥ </a:t>
          </a:r>
        </a:p>
      </xdr:txBody>
    </xdr:sp>
    <xdr:clientData/>
  </xdr:twoCellAnchor>
  <xdr:twoCellAnchor>
    <xdr:from>
      <xdr:col>6</xdr:col>
      <xdr:colOff>476250</xdr:colOff>
      <xdr:row>88</xdr:row>
      <xdr:rowOff>0</xdr:rowOff>
    </xdr:from>
    <xdr:to>
      <xdr:col>8</xdr:col>
      <xdr:colOff>476250</xdr:colOff>
      <xdr:row>89</xdr:row>
      <xdr:rowOff>0</xdr:rowOff>
    </xdr:to>
    <xdr:sp macro="" textlink="'obl_P.C.'!F26">
      <xdr:nvSpPr>
        <xdr:cNvPr id="58374" name="pole tekstowe 58373">
          <a:extLst>
            <a:ext uri="{FF2B5EF4-FFF2-40B4-BE49-F238E27FC236}">
              <a16:creationId xmlns:a16="http://schemas.microsoft.com/office/drawing/2014/main" id="{00000000-0008-0000-1000-000006E40000}"/>
            </a:ext>
          </a:extLst>
        </xdr:cNvPr>
        <xdr:cNvSpPr txBox="1"/>
      </xdr:nvSpPr>
      <xdr:spPr>
        <a:xfrm>
          <a:off x="4133850" y="167640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27FEE990-57CD-4A33-A5B1-7558E88CC7E5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5795,37 [kg/h]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13</xdr:col>
      <xdr:colOff>38100</xdr:colOff>
      <xdr:row>91</xdr:row>
      <xdr:rowOff>0</xdr:rowOff>
    </xdr:to>
    <xdr:sp macro="" textlink="">
      <xdr:nvSpPr>
        <xdr:cNvPr id="58375" name="pole tekstowe 58374">
          <a:extLst>
            <a:ext uri="{FF2B5EF4-FFF2-40B4-BE49-F238E27FC236}">
              <a16:creationId xmlns:a16="http://schemas.microsoft.com/office/drawing/2014/main" id="{00000000-0008-0000-1000-000007E40000}"/>
            </a:ext>
          </a:extLst>
        </xdr:cNvPr>
        <xdr:cNvSpPr txBox="1"/>
      </xdr:nvSpPr>
      <xdr:spPr>
        <a:xfrm>
          <a:off x="1219200" y="17145000"/>
          <a:ext cx="67437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Wymagana przepustowość pojedynczego zaworu bezpieczeństwa:</a:t>
          </a:r>
        </a:p>
      </xdr:txBody>
    </xdr:sp>
    <xdr:clientData/>
  </xdr:twoCellAnchor>
  <xdr:twoCellAnchor>
    <xdr:from>
      <xdr:col>5</xdr:col>
      <xdr:colOff>533400</xdr:colOff>
      <xdr:row>92</xdr:row>
      <xdr:rowOff>0</xdr:rowOff>
    </xdr:from>
    <xdr:to>
      <xdr:col>7</xdr:col>
      <xdr:colOff>533400</xdr:colOff>
      <xdr:row>93</xdr:row>
      <xdr:rowOff>0</xdr:rowOff>
    </xdr:to>
    <xdr:sp macro="" textlink="">
      <xdr:nvSpPr>
        <xdr:cNvPr id="58376" name="pole tekstowe 58375">
          <a:extLst>
            <a:ext uri="{FF2B5EF4-FFF2-40B4-BE49-F238E27FC236}">
              <a16:creationId xmlns:a16="http://schemas.microsoft.com/office/drawing/2014/main" id="{00000000-0008-0000-1000-000008E40000}"/>
            </a:ext>
          </a:extLst>
        </xdr:cNvPr>
        <xdr:cNvSpPr txBox="1"/>
      </xdr:nvSpPr>
      <xdr:spPr>
        <a:xfrm>
          <a:off x="3581400" y="175260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pl-PL" sz="1100" b="1" baseline="-25000">
              <a:latin typeface="Arial" panose="020B0604020202020204" pitchFamily="34" charset="0"/>
              <a:cs typeface="Arial" panose="020B0604020202020204" pitchFamily="34" charset="0"/>
            </a:rPr>
            <a:t>obl.poj</a:t>
          </a:r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 ≥ </a:t>
          </a:r>
        </a:p>
      </xdr:txBody>
    </xdr:sp>
    <xdr:clientData/>
  </xdr:twoCellAnchor>
  <xdr:twoCellAnchor>
    <xdr:from>
      <xdr:col>6</xdr:col>
      <xdr:colOff>561975</xdr:colOff>
      <xdr:row>92</xdr:row>
      <xdr:rowOff>0</xdr:rowOff>
    </xdr:from>
    <xdr:to>
      <xdr:col>8</xdr:col>
      <xdr:colOff>561975</xdr:colOff>
      <xdr:row>93</xdr:row>
      <xdr:rowOff>0</xdr:rowOff>
    </xdr:to>
    <xdr:sp macro="" textlink="'obl_P.C.'!F27">
      <xdr:nvSpPr>
        <xdr:cNvPr id="58377" name="pole tekstowe 58376">
          <a:extLst>
            <a:ext uri="{FF2B5EF4-FFF2-40B4-BE49-F238E27FC236}">
              <a16:creationId xmlns:a16="http://schemas.microsoft.com/office/drawing/2014/main" id="{00000000-0008-0000-1000-000009E40000}"/>
            </a:ext>
          </a:extLst>
        </xdr:cNvPr>
        <xdr:cNvSpPr txBox="1"/>
      </xdr:nvSpPr>
      <xdr:spPr>
        <a:xfrm>
          <a:off x="4219575" y="175260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53702CE-C10A-4782-B4A1-6DA95138E603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5795,37 [kg/h]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94</xdr:row>
      <xdr:rowOff>0</xdr:rowOff>
    </xdr:from>
    <xdr:to>
      <xdr:col>13</xdr:col>
      <xdr:colOff>0</xdr:colOff>
      <xdr:row>96</xdr:row>
      <xdr:rowOff>0</xdr:rowOff>
    </xdr:to>
    <xdr:sp macro="" textlink="">
      <xdr:nvSpPr>
        <xdr:cNvPr id="58378" name="pole tekstowe 58377">
          <a:extLst>
            <a:ext uri="{FF2B5EF4-FFF2-40B4-BE49-F238E27FC236}">
              <a16:creationId xmlns:a16="http://schemas.microsoft.com/office/drawing/2014/main" id="{00000000-0008-0000-1000-00000AE40000}"/>
            </a:ext>
          </a:extLst>
        </xdr:cNvPr>
        <xdr:cNvSpPr txBox="1"/>
      </xdr:nvSpPr>
      <xdr:spPr>
        <a:xfrm>
          <a:off x="609600" y="17907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2. Sprawdzenie rzeczywistej przepustowości dla wstępnie dobranego zaworu:</a:t>
          </a:r>
        </a:p>
      </xdr:txBody>
    </xdr:sp>
    <xdr:clientData/>
  </xdr:twoCellAnchor>
  <xdr:twoCellAnchor>
    <xdr:from>
      <xdr:col>1</xdr:col>
      <xdr:colOff>0</xdr:colOff>
      <xdr:row>96</xdr:row>
      <xdr:rowOff>0</xdr:rowOff>
    </xdr:from>
    <xdr:to>
      <xdr:col>13</xdr:col>
      <xdr:colOff>0</xdr:colOff>
      <xdr:row>99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379" name="pole tekstowe 58378">
              <a:extLst>
                <a:ext uri="{FF2B5EF4-FFF2-40B4-BE49-F238E27FC236}">
                  <a16:creationId xmlns:a16="http://schemas.microsoft.com/office/drawing/2014/main" id="{00000000-0008-0000-1000-00000BE40000}"/>
                </a:ext>
              </a:extLst>
            </xdr:cNvPr>
            <xdr:cNvSpPr txBox="1"/>
          </xdr:nvSpPr>
          <xdr:spPr>
            <a:xfrm>
              <a:off x="609600" y="182880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𝑚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𝑟𝑧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</a:rPr>
                      <m:t>=5,03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𝑐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𝐴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ad>
                      <m:radPr>
                        <m:degHide m:val="on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radPr>
                      <m:deg/>
                      <m:e>
                        <m:d>
                          <m:d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</m:e>
                        </m:d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𝜌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e>
                    </m:ra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𝑘𝑔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h</m:t>
                            </m:r>
                          </m:den>
                        </m:f>
                      </m:e>
                    </m: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58379" name="pole tekstowe 58378">
              <a:extLst>
                <a:ext uri="{FF2B5EF4-FFF2-40B4-BE49-F238E27FC236}">
                  <a16:creationId xmlns:a16="http://schemas.microsoft.com/office/drawing/2014/main" id="{B245ABCC-1717-420A-9254-5C44A4ED70CD}"/>
                </a:ext>
              </a:extLst>
            </xdr:cNvPr>
            <xdr:cNvSpPr txBox="1"/>
          </xdr:nvSpPr>
          <xdr:spPr>
            <a:xfrm>
              <a:off x="609600" y="182880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𝑚_𝑟𝑧=5,03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⋅𝛼_𝑐⋅𝐴⋅√((𝑝_1−𝑝_2 )⋅𝜌_1 )    [𝑘𝑔/ℎ]  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1</xdr:col>
      <xdr:colOff>0</xdr:colOff>
      <xdr:row>27</xdr:row>
      <xdr:rowOff>0</xdr:rowOff>
    </xdr:from>
    <xdr:to>
      <xdr:col>7</xdr:col>
      <xdr:colOff>0</xdr:colOff>
      <xdr:row>28</xdr:row>
      <xdr:rowOff>0</xdr:rowOff>
    </xdr:to>
    <xdr:sp macro="" textlink="">
      <xdr:nvSpPr>
        <xdr:cNvPr id="58380" name="pole tekstowe 58379">
          <a:extLst>
            <a:ext uri="{FF2B5EF4-FFF2-40B4-BE49-F238E27FC236}">
              <a16:creationId xmlns:a16="http://schemas.microsoft.com/office/drawing/2014/main" id="{00000000-0008-0000-1000-00000CE40000}"/>
            </a:ext>
          </a:extLst>
        </xdr:cNvPr>
        <xdr:cNvSpPr txBox="1"/>
      </xdr:nvSpPr>
      <xdr:spPr>
        <a:xfrm>
          <a:off x="609600" y="51435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(na wypadek awarii, braku pracy, itp.) </a:t>
          </a:r>
        </a:p>
      </xdr:txBody>
    </xdr:sp>
    <xdr:clientData/>
  </xdr:twoCellAnchor>
  <xdr:twoCellAnchor>
    <xdr:from>
      <xdr:col>1</xdr:col>
      <xdr:colOff>0</xdr:colOff>
      <xdr:row>98</xdr:row>
      <xdr:rowOff>0</xdr:rowOff>
    </xdr:from>
    <xdr:to>
      <xdr:col>13</xdr:col>
      <xdr:colOff>0</xdr:colOff>
      <xdr:row>100</xdr:row>
      <xdr:rowOff>0</xdr:rowOff>
    </xdr:to>
    <xdr:sp macro="" textlink="">
      <xdr:nvSpPr>
        <xdr:cNvPr id="58381" name="pole tekstowe 58380">
          <a:extLst>
            <a:ext uri="{FF2B5EF4-FFF2-40B4-BE49-F238E27FC236}">
              <a16:creationId xmlns:a16="http://schemas.microsoft.com/office/drawing/2014/main" id="{00000000-0008-0000-1000-00000DE40000}"/>
            </a:ext>
          </a:extLst>
        </xdr:cNvPr>
        <xdr:cNvSpPr txBox="1"/>
      </xdr:nvSpPr>
      <xdr:spPr>
        <a:xfrm>
          <a:off x="609600" y="18669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gdzie: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13</xdr:col>
      <xdr:colOff>0</xdr:colOff>
      <xdr:row>101</xdr:row>
      <xdr:rowOff>0</xdr:rowOff>
    </xdr:to>
    <xdr:sp macro="" textlink="">
      <xdr:nvSpPr>
        <xdr:cNvPr id="58382" name="pole tekstowe 58381">
          <a:extLst>
            <a:ext uri="{FF2B5EF4-FFF2-40B4-BE49-F238E27FC236}">
              <a16:creationId xmlns:a16="http://schemas.microsoft.com/office/drawing/2014/main" id="{00000000-0008-0000-1000-00000EE40000}"/>
            </a:ext>
          </a:extLst>
        </xdr:cNvPr>
        <xdr:cNvSpPr txBox="1"/>
      </xdr:nvSpPr>
      <xdr:spPr>
        <a:xfrm>
          <a:off x="1219200" y="19050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rz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rzeczywista przepustowość dobranego zaworu bezpieczeństwa, [kg/h]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13</xdr:col>
      <xdr:colOff>0</xdr:colOff>
      <xdr:row>103</xdr:row>
      <xdr:rowOff>0</xdr:rowOff>
    </xdr:to>
    <xdr:sp macro="" textlink="">
      <xdr:nvSpPr>
        <xdr:cNvPr id="58383" name="pole tekstowe 58382">
          <a:extLst>
            <a:ext uri="{FF2B5EF4-FFF2-40B4-BE49-F238E27FC236}">
              <a16:creationId xmlns:a16="http://schemas.microsoft.com/office/drawing/2014/main" id="{00000000-0008-0000-1000-00000FE40000}"/>
            </a:ext>
          </a:extLst>
        </xdr:cNvPr>
        <xdr:cNvSpPr txBox="1"/>
      </xdr:nvSpPr>
      <xdr:spPr>
        <a:xfrm>
          <a:off x="1219200" y="19431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α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dopuszczony współczynnik wypływu zaworu bezpieczeństwa dla </a:t>
          </a:r>
          <a:r>
            <a:rPr lang="pl-PL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cieczy </a:t>
          </a:r>
          <a:r>
            <a:rPr lang="el-GR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α</a:t>
          </a:r>
          <a:r>
            <a:rPr lang="pl-PL" sz="1100" b="0" baseline="-25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pl-PL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= 0,9</a:t>
          </a:r>
          <a:r>
            <a:rPr lang="el-GR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α</a:t>
          </a:r>
          <a:r>
            <a:rPr lang="pl-PL" sz="1100" b="0" baseline="-25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crz</a:t>
          </a:r>
        </a:p>
      </xdr:txBody>
    </xdr:sp>
    <xdr:clientData/>
  </xdr:twoCellAnchor>
  <xdr:twoCellAnchor>
    <xdr:from>
      <xdr:col>2</xdr:col>
      <xdr:colOff>0</xdr:colOff>
      <xdr:row>104</xdr:row>
      <xdr:rowOff>0</xdr:rowOff>
    </xdr:from>
    <xdr:to>
      <xdr:col>13</xdr:col>
      <xdr:colOff>0</xdr:colOff>
      <xdr:row>105</xdr:row>
      <xdr:rowOff>0</xdr:rowOff>
    </xdr:to>
    <xdr:sp macro="" textlink="">
      <xdr:nvSpPr>
        <xdr:cNvPr id="58384" name="pole tekstowe 58383">
          <a:extLst>
            <a:ext uri="{FF2B5EF4-FFF2-40B4-BE49-F238E27FC236}">
              <a16:creationId xmlns:a16="http://schemas.microsoft.com/office/drawing/2014/main" id="{00000000-0008-0000-1000-000010E40000}"/>
            </a:ext>
          </a:extLst>
        </xdr:cNvPr>
        <xdr:cNvSpPr txBox="1"/>
      </xdr:nvSpPr>
      <xdr:spPr>
        <a:xfrm>
          <a:off x="1219200" y="19812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A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powierzchnia przekroju kanału dopływowego zaworu bezpieczeństwa [mm</a:t>
          </a:r>
          <a:r>
            <a:rPr lang="pl-PL" sz="1100" b="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],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13</xdr:col>
      <xdr:colOff>0</xdr:colOff>
      <xdr:row>107</xdr:row>
      <xdr:rowOff>0</xdr:rowOff>
    </xdr:to>
    <xdr:sp macro="" textlink="">
      <xdr:nvSpPr>
        <xdr:cNvPr id="58385" name="pole tekstowe 58384">
          <a:extLst>
            <a:ext uri="{FF2B5EF4-FFF2-40B4-BE49-F238E27FC236}">
              <a16:creationId xmlns:a16="http://schemas.microsoft.com/office/drawing/2014/main" id="{00000000-0008-0000-1000-000011E40000}"/>
            </a:ext>
          </a:extLst>
        </xdr:cNvPr>
        <xdr:cNvSpPr txBox="1"/>
      </xdr:nvSpPr>
      <xdr:spPr>
        <a:xfrm>
          <a:off x="1219200" y="20193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– ciśnienie otwarcia zaworu bezpieczeństwa [MPa]=ciśnieniu nastawy powiększonemu o 10%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13</xdr:col>
      <xdr:colOff>0</xdr:colOff>
      <xdr:row>109</xdr:row>
      <xdr:rowOff>0</xdr:rowOff>
    </xdr:to>
    <xdr:sp macro="" textlink="">
      <xdr:nvSpPr>
        <xdr:cNvPr id="58386" name="pole tekstowe 58385">
          <a:extLst>
            <a:ext uri="{FF2B5EF4-FFF2-40B4-BE49-F238E27FC236}">
              <a16:creationId xmlns:a16="http://schemas.microsoft.com/office/drawing/2014/main" id="{00000000-0008-0000-1000-000012E40000}"/>
            </a:ext>
          </a:extLst>
        </xdr:cNvPr>
        <xdr:cNvSpPr txBox="1"/>
      </xdr:nvSpPr>
      <xdr:spPr>
        <a:xfrm>
          <a:off x="1219200" y="20574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₂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– ciśnienie atmosferyczne [MPa],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13</xdr:col>
      <xdr:colOff>0</xdr:colOff>
      <xdr:row>111</xdr:row>
      <xdr:rowOff>0</xdr:rowOff>
    </xdr:to>
    <xdr:sp macro="" textlink="">
      <xdr:nvSpPr>
        <xdr:cNvPr id="58387" name="pole tekstowe 58386">
          <a:extLst>
            <a:ext uri="{FF2B5EF4-FFF2-40B4-BE49-F238E27FC236}">
              <a16:creationId xmlns:a16="http://schemas.microsoft.com/office/drawing/2014/main" id="{00000000-0008-0000-1000-000013E40000}"/>
            </a:ext>
          </a:extLst>
        </xdr:cNvPr>
        <xdr:cNvSpPr txBox="1"/>
      </xdr:nvSpPr>
      <xdr:spPr>
        <a:xfrm>
          <a:off x="1219200" y="20955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ρ</a:t>
          </a:r>
          <a:r>
            <a:rPr lang="el-GR" sz="1100" b="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 –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gęstość czynnika w temperaturze początkowej [kg/m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1</xdr:col>
      <xdr:colOff>0</xdr:colOff>
      <xdr:row>122</xdr:row>
      <xdr:rowOff>0</xdr:rowOff>
    </xdr:from>
    <xdr:to>
      <xdr:col>13</xdr:col>
      <xdr:colOff>0</xdr:colOff>
      <xdr:row>123</xdr:row>
      <xdr:rowOff>0</xdr:rowOff>
    </xdr:to>
    <xdr:sp macro="" textlink="'obl_P.C.'!C37">
      <xdr:nvSpPr>
        <xdr:cNvPr id="58388" name="pole tekstowe 58387">
          <a:extLst>
            <a:ext uri="{FF2B5EF4-FFF2-40B4-BE49-F238E27FC236}">
              <a16:creationId xmlns:a16="http://schemas.microsoft.com/office/drawing/2014/main" id="{00000000-0008-0000-1000-000014E40000}"/>
            </a:ext>
          </a:extLst>
        </xdr:cNvPr>
        <xdr:cNvSpPr txBox="1"/>
      </xdr:nvSpPr>
      <xdr:spPr>
        <a:xfrm>
          <a:off x="609600" y="23241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AED035B-7C78-4E68-967E-EE180A01047E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Dobrano zawór bezpieczeństwa IMI PNEUMATEX: DSV 15 DGHF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124</xdr:row>
      <xdr:rowOff>0</xdr:rowOff>
    </xdr:from>
    <xdr:to>
      <xdr:col>13</xdr:col>
      <xdr:colOff>0</xdr:colOff>
      <xdr:row>125</xdr:row>
      <xdr:rowOff>0</xdr:rowOff>
    </xdr:to>
    <xdr:sp macro="" textlink="'obl_P.C.'!C38">
      <xdr:nvSpPr>
        <xdr:cNvPr id="58389" name="pole tekstowe 58388">
          <a:extLst>
            <a:ext uri="{FF2B5EF4-FFF2-40B4-BE49-F238E27FC236}">
              <a16:creationId xmlns:a16="http://schemas.microsoft.com/office/drawing/2014/main" id="{00000000-0008-0000-1000-000015E40000}"/>
            </a:ext>
          </a:extLst>
        </xdr:cNvPr>
        <xdr:cNvSpPr txBox="1"/>
      </xdr:nvSpPr>
      <xdr:spPr>
        <a:xfrm>
          <a:off x="609600" y="23622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B80979-A26B-4851-AFED-BF9D979C0430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Ciśnienie nastawy zaworu bezpieczeństwa: 20 [bar]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130</xdr:row>
      <xdr:rowOff>0</xdr:rowOff>
    </xdr:from>
    <xdr:to>
      <xdr:col>13</xdr:col>
      <xdr:colOff>0</xdr:colOff>
      <xdr:row>131</xdr:row>
      <xdr:rowOff>0</xdr:rowOff>
    </xdr:to>
    <xdr:sp macro="" textlink="'obl_P.C.'!C39">
      <xdr:nvSpPr>
        <xdr:cNvPr id="58390" name="pole tekstowe 58389">
          <a:extLst>
            <a:ext uri="{FF2B5EF4-FFF2-40B4-BE49-F238E27FC236}">
              <a16:creationId xmlns:a16="http://schemas.microsoft.com/office/drawing/2014/main" id="{00000000-0008-0000-1000-000016E40000}"/>
            </a:ext>
          </a:extLst>
        </xdr:cNvPr>
        <xdr:cNvSpPr txBox="1"/>
      </xdr:nvSpPr>
      <xdr:spPr>
        <a:xfrm>
          <a:off x="609600" y="24765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F235121-EB50-42AC-80CC-1E5A54AE0AE0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Ilość zaworów bezpieczeństwa: 1 szt.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128</xdr:row>
      <xdr:rowOff>0</xdr:rowOff>
    </xdr:from>
    <xdr:to>
      <xdr:col>13</xdr:col>
      <xdr:colOff>0</xdr:colOff>
      <xdr:row>129</xdr:row>
      <xdr:rowOff>0</xdr:rowOff>
    </xdr:to>
    <xdr:sp macro="" textlink="'obl_P.C.'!C40">
      <xdr:nvSpPr>
        <xdr:cNvPr id="58391" name="pole tekstowe 58390">
          <a:extLst>
            <a:ext uri="{FF2B5EF4-FFF2-40B4-BE49-F238E27FC236}">
              <a16:creationId xmlns:a16="http://schemas.microsoft.com/office/drawing/2014/main" id="{00000000-0008-0000-1000-000017E40000}"/>
            </a:ext>
          </a:extLst>
        </xdr:cNvPr>
        <xdr:cNvSpPr txBox="1"/>
      </xdr:nvSpPr>
      <xdr:spPr>
        <a:xfrm>
          <a:off x="609600" y="24384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E7CCF3D-918F-491E-A8F4-6FBD2490F64C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Współczynnik wypływu zaworu : αᴄ = 0,216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57150</xdr:colOff>
      <xdr:row>112</xdr:row>
      <xdr:rowOff>0</xdr:rowOff>
    </xdr:from>
    <xdr:to>
      <xdr:col>3</xdr:col>
      <xdr:colOff>57150</xdr:colOff>
      <xdr:row>113</xdr:row>
      <xdr:rowOff>0</xdr:rowOff>
    </xdr:to>
    <xdr:sp macro="" textlink="">
      <xdr:nvSpPr>
        <xdr:cNvPr id="58392" name="pole tekstowe 58391">
          <a:extLst>
            <a:ext uri="{FF2B5EF4-FFF2-40B4-BE49-F238E27FC236}">
              <a16:creationId xmlns:a16="http://schemas.microsoft.com/office/drawing/2014/main" id="{00000000-0008-0000-1000-000018E40000}"/>
            </a:ext>
          </a:extLst>
        </xdr:cNvPr>
        <xdr:cNvSpPr txBox="1"/>
      </xdr:nvSpPr>
      <xdr:spPr>
        <a:xfrm>
          <a:off x="1276350" y="21336000"/>
          <a:ext cx="609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A =</a:t>
          </a:r>
        </a:p>
      </xdr:txBody>
    </xdr:sp>
    <xdr:clientData/>
  </xdr:twoCellAnchor>
  <xdr:twoCellAnchor>
    <xdr:from>
      <xdr:col>2</xdr:col>
      <xdr:colOff>57150</xdr:colOff>
      <xdr:row>114</xdr:row>
      <xdr:rowOff>0</xdr:rowOff>
    </xdr:from>
    <xdr:to>
      <xdr:col>3</xdr:col>
      <xdr:colOff>57150</xdr:colOff>
      <xdr:row>115</xdr:row>
      <xdr:rowOff>0</xdr:rowOff>
    </xdr:to>
    <xdr:sp macro="" textlink="">
      <xdr:nvSpPr>
        <xdr:cNvPr id="58393" name="pole tekstowe 58392">
          <a:extLst>
            <a:ext uri="{FF2B5EF4-FFF2-40B4-BE49-F238E27FC236}">
              <a16:creationId xmlns:a16="http://schemas.microsoft.com/office/drawing/2014/main" id="{00000000-0008-0000-1000-000019E40000}"/>
            </a:ext>
          </a:extLst>
        </xdr:cNvPr>
        <xdr:cNvSpPr txBox="1"/>
      </xdr:nvSpPr>
      <xdr:spPr>
        <a:xfrm>
          <a:off x="1276350" y="21717000"/>
          <a:ext cx="609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ρ</a:t>
          </a:r>
          <a:r>
            <a:rPr lang="el-GR" sz="1100" b="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=</a:t>
          </a:r>
        </a:p>
      </xdr:txBody>
    </xdr:sp>
    <xdr:clientData/>
  </xdr:twoCellAnchor>
  <xdr:twoCellAnchor>
    <xdr:from>
      <xdr:col>2</xdr:col>
      <xdr:colOff>57150</xdr:colOff>
      <xdr:row>116</xdr:row>
      <xdr:rowOff>0</xdr:rowOff>
    </xdr:from>
    <xdr:to>
      <xdr:col>3</xdr:col>
      <xdr:colOff>57150</xdr:colOff>
      <xdr:row>117</xdr:row>
      <xdr:rowOff>0</xdr:rowOff>
    </xdr:to>
    <xdr:sp macro="" textlink="">
      <xdr:nvSpPr>
        <xdr:cNvPr id="58394" name="pole tekstowe 58393">
          <a:extLst>
            <a:ext uri="{FF2B5EF4-FFF2-40B4-BE49-F238E27FC236}">
              <a16:creationId xmlns:a16="http://schemas.microsoft.com/office/drawing/2014/main" id="{00000000-0008-0000-1000-00001AE40000}"/>
            </a:ext>
          </a:extLst>
        </xdr:cNvPr>
        <xdr:cNvSpPr txBox="1"/>
      </xdr:nvSpPr>
      <xdr:spPr>
        <a:xfrm>
          <a:off x="1276350" y="22098000"/>
          <a:ext cx="609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=</a:t>
          </a:r>
        </a:p>
      </xdr:txBody>
    </xdr:sp>
    <xdr:clientData/>
  </xdr:twoCellAnchor>
  <xdr:twoCellAnchor>
    <xdr:from>
      <xdr:col>2</xdr:col>
      <xdr:colOff>57150</xdr:colOff>
      <xdr:row>118</xdr:row>
      <xdr:rowOff>0</xdr:rowOff>
    </xdr:from>
    <xdr:to>
      <xdr:col>3</xdr:col>
      <xdr:colOff>57150</xdr:colOff>
      <xdr:row>119</xdr:row>
      <xdr:rowOff>0</xdr:rowOff>
    </xdr:to>
    <xdr:sp macro="" textlink="">
      <xdr:nvSpPr>
        <xdr:cNvPr id="58395" name="pole tekstowe 58394">
          <a:extLst>
            <a:ext uri="{FF2B5EF4-FFF2-40B4-BE49-F238E27FC236}">
              <a16:creationId xmlns:a16="http://schemas.microsoft.com/office/drawing/2014/main" id="{00000000-0008-0000-1000-00001BE40000}"/>
            </a:ext>
          </a:extLst>
        </xdr:cNvPr>
        <xdr:cNvSpPr txBox="1"/>
      </xdr:nvSpPr>
      <xdr:spPr>
        <a:xfrm>
          <a:off x="1276350" y="22479000"/>
          <a:ext cx="609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1">
              <a:latin typeface="Arial" panose="020B0604020202020204" pitchFamily="34" charset="0"/>
              <a:cs typeface="Arial" panose="020B0604020202020204" pitchFamily="34" charset="0"/>
            </a:rPr>
            <a:t>α</a:t>
          </a:r>
          <a:r>
            <a:rPr lang="pl-PL" sz="1100" b="1" baseline="-25000"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</a:t>
          </a:r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371475</xdr:colOff>
      <xdr:row>112</xdr:row>
      <xdr:rowOff>0</xdr:rowOff>
    </xdr:from>
    <xdr:to>
      <xdr:col>4</xdr:col>
      <xdr:colOff>371475</xdr:colOff>
      <xdr:row>113</xdr:row>
      <xdr:rowOff>0</xdr:rowOff>
    </xdr:to>
    <xdr:sp macro="" textlink="'obl_P.C.'!F30">
      <xdr:nvSpPr>
        <xdr:cNvPr id="58396" name="pole tekstowe 58395">
          <a:extLst>
            <a:ext uri="{FF2B5EF4-FFF2-40B4-BE49-F238E27FC236}">
              <a16:creationId xmlns:a16="http://schemas.microsoft.com/office/drawing/2014/main" id="{00000000-0008-0000-1000-00001CE40000}"/>
            </a:ext>
          </a:extLst>
        </xdr:cNvPr>
        <xdr:cNvSpPr txBox="1"/>
      </xdr:nvSpPr>
      <xdr:spPr>
        <a:xfrm>
          <a:off x="1590675" y="213360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1C21F53-0568-44D7-A923-FF68AC963572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196,07 [mm²]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371475</xdr:colOff>
      <xdr:row>114</xdr:row>
      <xdr:rowOff>0</xdr:rowOff>
    </xdr:from>
    <xdr:to>
      <xdr:col>4</xdr:col>
      <xdr:colOff>371475</xdr:colOff>
      <xdr:row>115</xdr:row>
      <xdr:rowOff>0</xdr:rowOff>
    </xdr:to>
    <xdr:sp macro="" textlink="'obl_P.C.'!H14">
      <xdr:nvSpPr>
        <xdr:cNvPr id="58397" name="pole tekstowe 58396">
          <a:extLst>
            <a:ext uri="{FF2B5EF4-FFF2-40B4-BE49-F238E27FC236}">
              <a16:creationId xmlns:a16="http://schemas.microsoft.com/office/drawing/2014/main" id="{00000000-0008-0000-1000-00001DE40000}"/>
            </a:ext>
          </a:extLst>
        </xdr:cNvPr>
        <xdr:cNvSpPr txBox="1"/>
      </xdr:nvSpPr>
      <xdr:spPr>
        <a:xfrm>
          <a:off x="1590675" y="217170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F6E67FA-6794-4E39-84DD-8C5A21810180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1035,962 [kg/m³]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371475</xdr:colOff>
      <xdr:row>116</xdr:row>
      <xdr:rowOff>0</xdr:rowOff>
    </xdr:from>
    <xdr:to>
      <xdr:col>4</xdr:col>
      <xdr:colOff>371475</xdr:colOff>
      <xdr:row>117</xdr:row>
      <xdr:rowOff>0</xdr:rowOff>
    </xdr:to>
    <xdr:sp macro="" textlink="'obl_P.C.'!H32">
      <xdr:nvSpPr>
        <xdr:cNvPr id="58398" name="pole tekstowe 58397">
          <a:extLst>
            <a:ext uri="{FF2B5EF4-FFF2-40B4-BE49-F238E27FC236}">
              <a16:creationId xmlns:a16="http://schemas.microsoft.com/office/drawing/2014/main" id="{00000000-0008-0000-1000-00001EE40000}"/>
            </a:ext>
          </a:extLst>
        </xdr:cNvPr>
        <xdr:cNvSpPr txBox="1"/>
      </xdr:nvSpPr>
      <xdr:spPr>
        <a:xfrm>
          <a:off x="1590675" y="220980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0D35007-C98F-4072-B547-DA7E39A40575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2,2 [MPa]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371475</xdr:colOff>
      <xdr:row>118</xdr:row>
      <xdr:rowOff>0</xdr:rowOff>
    </xdr:from>
    <xdr:to>
      <xdr:col>4</xdr:col>
      <xdr:colOff>371475</xdr:colOff>
      <xdr:row>119</xdr:row>
      <xdr:rowOff>0</xdr:rowOff>
    </xdr:to>
    <xdr:sp macro="" textlink="'obl_P.C.'!F29">
      <xdr:nvSpPr>
        <xdr:cNvPr id="58399" name="pole tekstowe 58398">
          <a:extLst>
            <a:ext uri="{FF2B5EF4-FFF2-40B4-BE49-F238E27FC236}">
              <a16:creationId xmlns:a16="http://schemas.microsoft.com/office/drawing/2014/main" id="{00000000-0008-0000-1000-00001FE40000}"/>
            </a:ext>
          </a:extLst>
        </xdr:cNvPr>
        <xdr:cNvSpPr txBox="1"/>
      </xdr:nvSpPr>
      <xdr:spPr>
        <a:xfrm>
          <a:off x="1590675" y="224790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B36DF118-0C3A-4A69-BA86-37C59128AC4C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0,216 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57150</xdr:colOff>
      <xdr:row>120</xdr:row>
      <xdr:rowOff>0</xdr:rowOff>
    </xdr:from>
    <xdr:to>
      <xdr:col>3</xdr:col>
      <xdr:colOff>57150</xdr:colOff>
      <xdr:row>121</xdr:row>
      <xdr:rowOff>0</xdr:rowOff>
    </xdr:to>
    <xdr:sp macro="" textlink="">
      <xdr:nvSpPr>
        <xdr:cNvPr id="58400" name="pole tekstowe 58399">
          <a:extLst>
            <a:ext uri="{FF2B5EF4-FFF2-40B4-BE49-F238E27FC236}">
              <a16:creationId xmlns:a16="http://schemas.microsoft.com/office/drawing/2014/main" id="{00000000-0008-0000-1000-000020E40000}"/>
            </a:ext>
          </a:extLst>
        </xdr:cNvPr>
        <xdr:cNvSpPr txBox="1"/>
      </xdr:nvSpPr>
      <xdr:spPr>
        <a:xfrm>
          <a:off x="1276350" y="22860000"/>
          <a:ext cx="609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 baseline="0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pl-PL" sz="1100" b="1" baseline="-25000">
              <a:latin typeface="Arial" panose="020B0604020202020204" pitchFamily="34" charset="0"/>
              <a:cs typeface="Arial" panose="020B0604020202020204" pitchFamily="34" charset="0"/>
            </a:rPr>
            <a:t>rz</a:t>
          </a:r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</a:t>
          </a:r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447675</xdr:colOff>
      <xdr:row>120</xdr:row>
      <xdr:rowOff>0</xdr:rowOff>
    </xdr:from>
    <xdr:to>
      <xdr:col>4</xdr:col>
      <xdr:colOff>447675</xdr:colOff>
      <xdr:row>121</xdr:row>
      <xdr:rowOff>0</xdr:rowOff>
    </xdr:to>
    <xdr:sp macro="" textlink="'obl_P.C.'!F45">
      <xdr:nvSpPr>
        <xdr:cNvPr id="58401" name="pole tekstowe 58400">
          <a:extLst>
            <a:ext uri="{FF2B5EF4-FFF2-40B4-BE49-F238E27FC236}">
              <a16:creationId xmlns:a16="http://schemas.microsoft.com/office/drawing/2014/main" id="{00000000-0008-0000-1000-000021E40000}"/>
            </a:ext>
          </a:extLst>
        </xdr:cNvPr>
        <xdr:cNvSpPr txBox="1"/>
      </xdr:nvSpPr>
      <xdr:spPr>
        <a:xfrm>
          <a:off x="1666875" y="228600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FFEC507-6FDC-4821-BBE2-492821407FC2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9932,93 [kg/h]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132</xdr:row>
      <xdr:rowOff>0</xdr:rowOff>
    </xdr:from>
    <xdr:to>
      <xdr:col>13</xdr:col>
      <xdr:colOff>0</xdr:colOff>
      <xdr:row>134</xdr:row>
      <xdr:rowOff>0</xdr:rowOff>
    </xdr:to>
    <xdr:sp macro="" textlink="">
      <xdr:nvSpPr>
        <xdr:cNvPr id="58402" name="pole tekstowe 58401">
          <a:extLst>
            <a:ext uri="{FF2B5EF4-FFF2-40B4-BE49-F238E27FC236}">
              <a16:creationId xmlns:a16="http://schemas.microsoft.com/office/drawing/2014/main" id="{00000000-0008-0000-1000-000022E40000}"/>
            </a:ext>
          </a:extLst>
        </xdr:cNvPr>
        <xdr:cNvSpPr txBox="1"/>
      </xdr:nvSpPr>
      <xdr:spPr>
        <a:xfrm>
          <a:off x="609600" y="25146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Sprawdzenie poprawności doboru wg warunku: </a:t>
          </a:r>
        </a:p>
      </xdr:txBody>
    </xdr:sp>
    <xdr:clientData/>
  </xdr:twoCellAnchor>
  <xdr:twoCellAnchor>
    <xdr:from>
      <xdr:col>1</xdr:col>
      <xdr:colOff>0</xdr:colOff>
      <xdr:row>134</xdr:row>
      <xdr:rowOff>0</xdr:rowOff>
    </xdr:from>
    <xdr:to>
      <xdr:col>13</xdr:col>
      <xdr:colOff>0</xdr:colOff>
      <xdr:row>136</xdr:row>
      <xdr:rowOff>0</xdr:rowOff>
    </xdr:to>
    <xdr:sp macro="" textlink="">
      <xdr:nvSpPr>
        <xdr:cNvPr id="58403" name="pole tekstowe 58402">
          <a:extLst>
            <a:ext uri="{FF2B5EF4-FFF2-40B4-BE49-F238E27FC236}">
              <a16:creationId xmlns:a16="http://schemas.microsoft.com/office/drawing/2014/main" id="{00000000-0008-0000-1000-000023E40000}"/>
            </a:ext>
          </a:extLst>
        </xdr:cNvPr>
        <xdr:cNvSpPr txBox="1"/>
      </xdr:nvSpPr>
      <xdr:spPr>
        <a:xfrm>
          <a:off x="609600" y="25146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100" b="0" i="1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pl-PL" sz="1100" b="0" i="1" baseline="-25000">
              <a:latin typeface="Arial" panose="020B0604020202020204" pitchFamily="34" charset="0"/>
              <a:cs typeface="Arial" panose="020B0604020202020204" pitchFamily="34" charset="0"/>
            </a:rPr>
            <a:t>rz</a:t>
          </a:r>
          <a:r>
            <a:rPr lang="pl-PL" sz="1100" b="0" i="1">
              <a:latin typeface="Arial" panose="020B0604020202020204" pitchFamily="34" charset="0"/>
              <a:cs typeface="Arial" panose="020B0604020202020204" pitchFamily="34" charset="0"/>
            </a:rPr>
            <a:t> dobranego zaworu       ≥       m</a:t>
          </a:r>
          <a:r>
            <a:rPr lang="pl-PL" sz="1100" b="0" i="1" baseline="-25000">
              <a:latin typeface="Arial" panose="020B0604020202020204" pitchFamily="34" charset="0"/>
              <a:cs typeface="Arial" panose="020B0604020202020204" pitchFamily="34" charset="0"/>
            </a:rPr>
            <a:t>obl.poj </a:t>
          </a:r>
          <a:r>
            <a:rPr lang="pl-PL" sz="1100" b="0" i="1">
              <a:latin typeface="Arial" panose="020B0604020202020204" pitchFamily="34" charset="0"/>
              <a:cs typeface="Arial" panose="020B0604020202020204" pitchFamily="34" charset="0"/>
            </a:rPr>
            <a:t>obliczeniowe</a:t>
          </a:r>
        </a:p>
      </xdr:txBody>
    </xdr:sp>
    <xdr:clientData/>
  </xdr:twoCellAnchor>
  <xdr:twoCellAnchor>
    <xdr:from>
      <xdr:col>1</xdr:col>
      <xdr:colOff>0</xdr:colOff>
      <xdr:row>136</xdr:row>
      <xdr:rowOff>0</xdr:rowOff>
    </xdr:from>
    <xdr:to>
      <xdr:col>13</xdr:col>
      <xdr:colOff>0</xdr:colOff>
      <xdr:row>138</xdr:row>
      <xdr:rowOff>0</xdr:rowOff>
    </xdr:to>
    <xdr:sp macro="" textlink="'obl_P.C.'!D47">
      <xdr:nvSpPr>
        <xdr:cNvPr id="58404" name="pole tekstowe 58403">
          <a:extLst>
            <a:ext uri="{FF2B5EF4-FFF2-40B4-BE49-F238E27FC236}">
              <a16:creationId xmlns:a16="http://schemas.microsoft.com/office/drawing/2014/main" id="{00000000-0008-0000-1000-000024E40000}"/>
            </a:ext>
          </a:extLst>
        </xdr:cNvPr>
        <xdr:cNvSpPr txBox="1"/>
      </xdr:nvSpPr>
      <xdr:spPr>
        <a:xfrm>
          <a:off x="609600" y="25527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2F3B0D4-D76C-49A4-920A-54DB200BB4E3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9932,93 [kg/h]     większe od     5795,37 [kg/h]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137</xdr:row>
      <xdr:rowOff>76200</xdr:rowOff>
    </xdr:from>
    <xdr:to>
      <xdr:col>13</xdr:col>
      <xdr:colOff>1</xdr:colOff>
      <xdr:row>140</xdr:row>
      <xdr:rowOff>76222</xdr:rowOff>
    </xdr:to>
    <xdr:grpSp>
      <xdr:nvGrpSpPr>
        <xdr:cNvPr id="58405" name="Grupa 58404">
          <a:extLst>
            <a:ext uri="{FF2B5EF4-FFF2-40B4-BE49-F238E27FC236}">
              <a16:creationId xmlns:a16="http://schemas.microsoft.com/office/drawing/2014/main" id="{00000000-0008-0000-1000-000025E40000}"/>
            </a:ext>
          </a:extLst>
        </xdr:cNvPr>
        <xdr:cNvGrpSpPr/>
      </xdr:nvGrpSpPr>
      <xdr:grpSpPr>
        <a:xfrm>
          <a:off x="609600" y="26174700"/>
          <a:ext cx="7315201" cy="571522"/>
          <a:chOff x="609599" y="28658809"/>
          <a:chExt cx="7315201" cy="297192"/>
        </a:xfrm>
      </xdr:grpSpPr>
      <xdr:sp macro="" textlink="'obl_P.C.'!B49">
        <xdr:nvSpPr>
          <xdr:cNvPr id="58406" name="pole tekstowe 58405">
            <a:extLst>
              <a:ext uri="{FF2B5EF4-FFF2-40B4-BE49-F238E27FC236}">
                <a16:creationId xmlns:a16="http://schemas.microsoft.com/office/drawing/2014/main" id="{00000000-0008-0000-1000-000026E40000}"/>
              </a:ext>
            </a:extLst>
          </xdr:cNvPr>
          <xdr:cNvSpPr txBox="1"/>
        </xdr:nvSpPr>
        <xdr:spPr>
          <a:xfrm>
            <a:off x="609600" y="28658821"/>
            <a:ext cx="7315200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6D949B5E-D678-4573-8918-4D99E7B43D14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Dobrany zawór spełnia wymagania WUDT/UC/WO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P.C.'!B50">
        <xdr:nvSpPr>
          <xdr:cNvPr id="58407" name="pole tekstowe 58406">
            <a:extLst>
              <a:ext uri="{FF2B5EF4-FFF2-40B4-BE49-F238E27FC236}">
                <a16:creationId xmlns:a16="http://schemas.microsoft.com/office/drawing/2014/main" id="{00000000-0008-0000-1000-000027E40000}"/>
              </a:ext>
            </a:extLst>
          </xdr:cNvPr>
          <xdr:cNvSpPr txBox="1"/>
        </xdr:nvSpPr>
        <xdr:spPr>
          <a:xfrm>
            <a:off x="609599" y="28658809"/>
            <a:ext cx="5286375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E113BA2B-DDF4-432E-B6D7-15152325F86B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342900</xdr:colOff>
          <xdr:row>21</xdr:row>
          <xdr:rowOff>123825</xdr:rowOff>
        </xdr:from>
        <xdr:to>
          <xdr:col>11</xdr:col>
          <xdr:colOff>276225</xdr:colOff>
          <xdr:row>23</xdr:row>
          <xdr:rowOff>66675</xdr:rowOff>
        </xdr:to>
        <xdr:sp macro="" textlink="">
          <xdr:nvSpPr>
            <xdr:cNvPr id="6" name="Spinner 5" hidden="1">
              <a:extLst>
                <a:ext uri="{63B3BB69-23CF-44E3-9099-C40C66FF867C}">
                  <a14:compatExt spid="_x0000_s58373"/>
                </a:ext>
                <a:ext uri="{FF2B5EF4-FFF2-40B4-BE49-F238E27FC236}">
                  <a16:creationId xmlns:a16="http://schemas.microsoft.com/office/drawing/2014/main" id="{00000000-0008-0000-1000-000006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14</xdr:col>
      <xdr:colOff>0</xdr:colOff>
      <xdr:row>4</xdr:row>
      <xdr:rowOff>0</xdr:rowOff>
    </xdr:from>
    <xdr:to>
      <xdr:col>20</xdr:col>
      <xdr:colOff>0</xdr:colOff>
      <xdr:row>23</xdr:row>
      <xdr:rowOff>0</xdr:rowOff>
    </xdr:to>
    <xdr:grpSp>
      <xdr:nvGrpSpPr>
        <xdr:cNvPr id="7" name="Grupa 6">
          <a:hlinkClick xmlns:r="http://schemas.openxmlformats.org/officeDocument/2006/relationships" r:id="rId8" tooltip="Pobrać kartę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8534400" y="762000"/>
          <a:ext cx="3657600" cy="3619500"/>
          <a:chOff x="13411200" y="762000"/>
          <a:chExt cx="3657600" cy="3619500"/>
        </a:xfrm>
      </xdr:grpSpPr>
      <xdr:sp macro="" textlink="">
        <xdr:nvSpPr>
          <xdr:cNvPr id="8" name="Prostokąt: zaokrąglone rogi 7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13411200" y="762000"/>
            <a:ext cx="3657600" cy="3619500"/>
          </a:xfrm>
          <a:prstGeom prst="roundRect">
            <a:avLst>
              <a:gd name="adj" fmla="val 8621"/>
            </a:avLst>
          </a:prstGeom>
          <a:solidFill>
            <a:srgbClr val="F2ECE7"/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>
            <a:glow rad="63500">
              <a:schemeClr val="accent3">
                <a:satMod val="175000"/>
                <a:alpha val="40000"/>
              </a:schemeClr>
            </a:glo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14" name="Grafika 13" descr="Pobieranie z chmury z wypełnieniem pełnym">
            <a:extLst>
              <a:ext uri="{FF2B5EF4-FFF2-40B4-BE49-F238E27FC236}">
                <a16:creationId xmlns:a16="http://schemas.microsoft.com/office/drawing/2014/main" id="{00000000-0008-0000-1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16268700" y="847725"/>
            <a:ext cx="720000" cy="720000"/>
          </a:xfrm>
          <a:prstGeom prst="rect">
            <a:avLst/>
          </a:prstGeom>
        </xdr:spPr>
      </xdr:pic>
      <xdr:grpSp>
        <xdr:nvGrpSpPr>
          <xdr:cNvPr id="58408" name="Grupa 58407">
            <a:extLst>
              <a:ext uri="{FF2B5EF4-FFF2-40B4-BE49-F238E27FC236}">
                <a16:creationId xmlns:a16="http://schemas.microsoft.com/office/drawing/2014/main" id="{00000000-0008-0000-1000-000028E40000}"/>
              </a:ext>
            </a:extLst>
          </xdr:cNvPr>
          <xdr:cNvGrpSpPr/>
        </xdr:nvGrpSpPr>
        <xdr:grpSpPr>
          <a:xfrm>
            <a:off x="13462926" y="1495425"/>
            <a:ext cx="1706298" cy="2714625"/>
            <a:chOff x="8534400" y="1524000"/>
            <a:chExt cx="1706298" cy="2714625"/>
          </a:xfrm>
        </xdr:grpSpPr>
        <xdr:pic>
          <xdr:nvPicPr>
            <xdr:cNvPr id="58413" name="Obraz 58412">
              <a:extLst>
                <a:ext uri="{FF2B5EF4-FFF2-40B4-BE49-F238E27FC236}">
                  <a16:creationId xmlns:a16="http://schemas.microsoft.com/office/drawing/2014/main" id="{00000000-0008-0000-1000-00002DE4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print">
              <a:extLst>
                <a:ext uri="{BEBA8EAE-BF5A-486C-A8C5-ECC9F3942E4B}">
                  <a14:imgProps xmlns:a14="http://schemas.microsoft.com/office/drawing/2010/main">
                    <a14:imgLayer r:embed="rId12">
                      <a14:imgEffect>
                        <a14:backgroundRemoval t="10000" b="90000" l="10000" r="90000">
                          <a14:foregroundMark x1="61684" y1="21811" x2="61684" y2="21811"/>
                          <a14:foregroundMark x1="67010" y1="23457" x2="67010" y2="23457"/>
                          <a14:foregroundMark x1="51546" y1="22531" x2="51546" y2="22531"/>
                          <a14:foregroundMark x1="56529" y1="19959" x2="56529" y2="19959"/>
                          <a14:foregroundMark x1="55842" y1="19136" x2="55842" y2="19136"/>
                          <a14:foregroundMark x1="53093" y1="18416" x2="53093" y2="18416"/>
                          <a14:foregroundMark x1="51718" y1="16461" x2="51718" y2="16461"/>
                          <a14:foregroundMark x1="52405" y1="19033" x2="52405" y2="19033"/>
                          <a14:foregroundMark x1="51546" y1="18724" x2="51546" y2="18724"/>
                          <a14:foregroundMark x1="50172" y1="18519" x2="50172" y2="18519"/>
                          <a14:foregroundMark x1="62027" y1="20062" x2="62027" y2="20062"/>
                          <a14:foregroundMark x1="54467" y1="18519" x2="54467" y2="18519"/>
                          <a14:foregroundMark x1="51890" y1="17901" x2="51890" y2="17901"/>
                          <a14:foregroundMark x1="50515" y1="17901" x2="50515" y2="17901"/>
                          <a14:foregroundMark x1="54983" y1="18724" x2="54983" y2="18724"/>
                          <a14:foregroundMark x1="55498" y1="18827" x2="55498" y2="18827"/>
                          <a14:foregroundMark x1="56014" y1="18827" x2="56014" y2="18827"/>
                          <a14:foregroundMark x1="50859" y1="18621" x2="50859" y2="18621"/>
                          <a14:foregroundMark x1="64433" y1="47428" x2="64433" y2="47428"/>
                          <a14:foregroundMark x1="64433" y1="47840" x2="64433" y2="47840"/>
                          <a14:foregroundMark x1="64433" y1="48148" x2="64433" y2="48148"/>
                          <a14:foregroundMark x1="64605" y1="46811" x2="64605" y2="46811"/>
                          <a14:foregroundMark x1="64605" y1="46399" x2="64605" y2="46399"/>
                          <a14:foregroundMark x1="64605" y1="49588" x2="64605" y2="49588"/>
                          <a14:foregroundMark x1="65120" y1="50412" x2="65120" y2="50412"/>
                          <a14:foregroundMark x1="65979" y1="48457" x2="65979" y2="48457"/>
                          <a14:foregroundMark x1="65979" y1="21399" x2="65979" y2="21399"/>
                          <a14:foregroundMark x1="46392" y1="21399" x2="46392" y2="21399"/>
                          <a14:foregroundMark x1="53952" y1="16667" x2="53952" y2="16667"/>
                          <a14:foregroundMark x1="52749" y1="13889" x2="52749" y2="13889"/>
                          <a14:backgroundMark x1="68900" y1="55144" x2="68900" y2="55144"/>
                          <a14:backgroundMark x1="64777" y1="49486" x2="64777" y2="49486"/>
                          <a14:backgroundMark x1="64948" y1="48148" x2="64948" y2="48148"/>
                          <a14:backgroundMark x1="64948" y1="47531" x2="64948" y2="47531"/>
                          <a14:backgroundMark x1="64948" y1="46914" x2="64948" y2="46914"/>
                          <a14:backgroundMark x1="65120" y1="50309" x2="65120" y2="50309"/>
                          <a14:backgroundMark x1="64777" y1="46502" x2="64777" y2="46502"/>
                          <a14:backgroundMark x1="64948" y1="46091" x2="64948" y2="46091"/>
                          <a14:backgroundMark x1="50344" y1="18930" x2="50344" y2="18930"/>
                          <a14:backgroundMark x1="63058" y1="23354" x2="63058" y2="23354"/>
                          <a14:backgroundMark x1="51375" y1="18210" x2="51375" y2="18210"/>
                          <a14:backgroundMark x1="54296" y1="18930" x2="54296" y2="18930"/>
                          <a14:backgroundMark x1="50859" y1="18107" x2="50859" y2="18107"/>
                          <a14:backgroundMark x1="52234" y1="18313" x2="52234" y2="18313"/>
                          <a14:backgroundMark x1="55155" y1="18930" x2="55155" y2="18930"/>
                          <a14:backgroundMark x1="53952" y1="18724" x2="53952" y2="18724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534400" y="1524000"/>
              <a:ext cx="1706298" cy="2644131"/>
            </a:xfrm>
            <a:prstGeom prst="rect">
              <a:avLst/>
            </a:prstGeom>
          </xdr:spPr>
        </xdr:pic>
        <xdr:sp macro="" textlink="">
          <xdr:nvSpPr>
            <xdr:cNvPr id="58414" name="pole tekstowe 58413">
              <a:extLst>
                <a:ext uri="{FF2B5EF4-FFF2-40B4-BE49-F238E27FC236}">
                  <a16:creationId xmlns:a16="http://schemas.microsoft.com/office/drawing/2014/main" id="{00000000-0008-0000-1000-00002EE40000}"/>
                </a:ext>
              </a:extLst>
            </xdr:cNvPr>
            <xdr:cNvSpPr txBox="1"/>
          </xdr:nvSpPr>
          <xdr:spPr>
            <a:xfrm>
              <a:off x="8777949" y="4010025"/>
              <a:ext cx="121920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l-PL" sz="1100">
                  <a:latin typeface="Arial" panose="020B0604020202020204" pitchFamily="34" charset="0"/>
                  <a:cs typeface="Arial" panose="020B0604020202020204" pitchFamily="34" charset="0"/>
                </a:rPr>
                <a:t>DSV 15-50 DGF</a:t>
              </a:r>
            </a:p>
          </xdr:txBody>
        </xdr:sp>
      </xdr:grpSp>
      <xdr:sp macro="" textlink="">
        <xdr:nvSpPr>
          <xdr:cNvPr id="58409" name="pole tekstowe 58408">
            <a:extLst>
              <a:ext uri="{FF2B5EF4-FFF2-40B4-BE49-F238E27FC236}">
                <a16:creationId xmlns:a16="http://schemas.microsoft.com/office/drawing/2014/main" id="{00000000-0008-0000-1000-000029E40000}"/>
              </a:ext>
            </a:extLst>
          </xdr:cNvPr>
          <xdr:cNvSpPr txBox="1"/>
        </xdr:nvSpPr>
        <xdr:spPr>
          <a:xfrm>
            <a:off x="13411200" y="952500"/>
            <a:ext cx="36576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1400" b="1">
                <a:latin typeface="Arial" panose="020B0604020202020204" pitchFamily="34" charset="0"/>
                <a:cs typeface="Arial" panose="020B0604020202020204" pitchFamily="34" charset="0"/>
              </a:rPr>
              <a:t>Pobierz kartę</a:t>
            </a:r>
          </a:p>
        </xdr:txBody>
      </xdr:sp>
      <xdr:grpSp>
        <xdr:nvGrpSpPr>
          <xdr:cNvPr id="58410" name="Grupa 58409">
            <a:extLst>
              <a:ext uri="{FF2B5EF4-FFF2-40B4-BE49-F238E27FC236}">
                <a16:creationId xmlns:a16="http://schemas.microsoft.com/office/drawing/2014/main" id="{00000000-0008-0000-1000-00002AE40000}"/>
              </a:ext>
            </a:extLst>
          </xdr:cNvPr>
          <xdr:cNvGrpSpPr/>
        </xdr:nvGrpSpPr>
        <xdr:grpSpPr>
          <a:xfrm>
            <a:off x="15644812" y="2266950"/>
            <a:ext cx="1219200" cy="1943100"/>
            <a:chOff x="11758612" y="4819650"/>
            <a:chExt cx="1219200" cy="1943100"/>
          </a:xfrm>
        </xdr:grpSpPr>
        <xdr:pic>
          <xdr:nvPicPr>
            <xdr:cNvPr id="58411" name="Obraz 58410">
              <a:extLst>
                <a:ext uri="{FF2B5EF4-FFF2-40B4-BE49-F238E27FC236}">
                  <a16:creationId xmlns:a16="http://schemas.microsoft.com/office/drawing/2014/main" id="{00000000-0008-0000-1000-00002BE4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print">
              <a:extLst>
                <a:ext uri="{BEBA8EAE-BF5A-486C-A8C5-ECC9F3942E4B}">
                  <a14:imgProps xmlns:a14="http://schemas.microsoft.com/office/drawing/2010/main">
                    <a14:imgLayer r:embed="rId14">
                      <a14:imgEffect>
                        <a14:backgroundRemoval t="2291" b="97610" l="5365" r="93443">
                          <a14:foregroundMark x1="59762" y1="7968" x2="59762" y2="7968"/>
                          <a14:foregroundMark x1="66468" y1="5378" x2="66468" y2="5378"/>
                          <a14:foregroundMark x1="66617" y1="2291" x2="66617" y2="2291"/>
                          <a14:foregroundMark x1="93443" y1="51693" x2="93443" y2="51693"/>
                          <a14:foregroundMark x1="5663" y1="67231" x2="5663" y2="67231"/>
                          <a14:foregroundMark x1="57824" y1="94223" x2="57824" y2="94223"/>
                          <a14:foregroundMark x1="68852" y1="97610" x2="68852" y2="97610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1846174" y="4819650"/>
              <a:ext cx="1044076" cy="1561562"/>
            </a:xfrm>
            <a:prstGeom prst="rect">
              <a:avLst/>
            </a:prstGeom>
          </xdr:spPr>
        </xdr:pic>
        <xdr:sp macro="" textlink="">
          <xdr:nvSpPr>
            <xdr:cNvPr id="58412" name="pole tekstowe 58411">
              <a:extLst>
                <a:ext uri="{FF2B5EF4-FFF2-40B4-BE49-F238E27FC236}">
                  <a16:creationId xmlns:a16="http://schemas.microsoft.com/office/drawing/2014/main" id="{00000000-0008-0000-1000-00002CE40000}"/>
                </a:ext>
              </a:extLst>
            </xdr:cNvPr>
            <xdr:cNvSpPr txBox="1"/>
          </xdr:nvSpPr>
          <xdr:spPr>
            <a:xfrm>
              <a:off x="11758612" y="6534150"/>
              <a:ext cx="121920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l-PL" sz="1100">
                  <a:latin typeface="Arial" panose="020B0604020202020204" pitchFamily="34" charset="0"/>
                  <a:cs typeface="Arial" panose="020B0604020202020204" pitchFamily="34" charset="0"/>
                </a:rPr>
                <a:t>DSV 15-50 F</a:t>
              </a:r>
            </a:p>
          </xdr:txBody>
        </xdr:sp>
      </xdr:grpSp>
    </xdr:grpSp>
    <xdr:clientData/>
  </xdr:twoCellAnchor>
  <xdr:twoCellAnchor>
    <xdr:from>
      <xdr:col>12</xdr:col>
      <xdr:colOff>0</xdr:colOff>
      <xdr:row>1</xdr:row>
      <xdr:rowOff>0</xdr:rowOff>
    </xdr:from>
    <xdr:to>
      <xdr:col>15</xdr:col>
      <xdr:colOff>0</xdr:colOff>
      <xdr:row>3</xdr:row>
      <xdr:rowOff>0</xdr:rowOff>
    </xdr:to>
    <xdr:sp macro="" textlink="">
      <xdr:nvSpPr>
        <xdr:cNvPr id="58415" name="pole tekstowe 58414">
          <a:hlinkClick xmlns:r="http://schemas.openxmlformats.org/officeDocument/2006/relationships" r:id="rId15" tooltip="Wymiennik ciepła"/>
          <a:extLst>
            <a:ext uri="{FF2B5EF4-FFF2-40B4-BE49-F238E27FC236}">
              <a16:creationId xmlns:a16="http://schemas.microsoft.com/office/drawing/2014/main" id="{00000000-0008-0000-1000-00002FE40000}"/>
            </a:ext>
          </a:extLst>
        </xdr:cNvPr>
        <xdr:cNvSpPr txBox="1"/>
      </xdr:nvSpPr>
      <xdr:spPr>
        <a:xfrm>
          <a:off x="7315200" y="190500"/>
          <a:ext cx="18288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chemeClr val="bg1"/>
              </a:solidFill>
              <a:effectLst/>
            </a:rPr>
            <a:t>Wymiennik ciepła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13</xdr:col>
      <xdr:colOff>0</xdr:colOff>
      <xdr:row>39</xdr:row>
      <xdr:rowOff>0</xdr:rowOff>
    </xdr:to>
    <xdr:sp macro="" textlink="'obl_P.C.'!K14">
      <xdr:nvSpPr>
        <xdr:cNvPr id="58416" name="pole tekstowe 58415">
          <a:extLst>
            <a:ext uri="{FF2B5EF4-FFF2-40B4-BE49-F238E27FC236}">
              <a16:creationId xmlns:a16="http://schemas.microsoft.com/office/drawing/2014/main" id="{00000000-0008-0000-1000-000030E40000}"/>
            </a:ext>
          </a:extLst>
        </xdr:cNvPr>
        <xdr:cNvSpPr txBox="1"/>
      </xdr:nvSpPr>
      <xdr:spPr>
        <a:xfrm>
          <a:off x="609600" y="7048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ECEE03A-DAE3-4A0A-9C0B-980530001D1A}" type="TxLink">
            <a:rPr lang="en-US" sz="12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 </a:t>
          </a:fld>
          <a:endParaRPr lang="pl-PL" sz="14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126</xdr:row>
      <xdr:rowOff>0</xdr:rowOff>
    </xdr:from>
    <xdr:to>
      <xdr:col>13</xdr:col>
      <xdr:colOff>0</xdr:colOff>
      <xdr:row>127</xdr:row>
      <xdr:rowOff>0</xdr:rowOff>
    </xdr:to>
    <xdr:sp macro="" textlink="'obl_P.C.'!J41">
      <xdr:nvSpPr>
        <xdr:cNvPr id="58417" name="pole tekstowe 58416">
          <a:extLst>
            <a:ext uri="{FF2B5EF4-FFF2-40B4-BE49-F238E27FC236}">
              <a16:creationId xmlns:a16="http://schemas.microsoft.com/office/drawing/2014/main" id="{00000000-0008-0000-1000-000031E40000}"/>
            </a:ext>
          </a:extLst>
        </xdr:cNvPr>
        <xdr:cNvSpPr txBox="1"/>
      </xdr:nvSpPr>
      <xdr:spPr>
        <a:xfrm>
          <a:off x="609600" y="24003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03C9333-1956-4211-B726-41E5821500DB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Średnica kanału dolotowego: d₀ = 15,8 [mm]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148</xdr:row>
      <xdr:rowOff>0</xdr:rowOff>
    </xdr:from>
    <xdr:to>
      <xdr:col>24</xdr:col>
      <xdr:colOff>0</xdr:colOff>
      <xdr:row>150</xdr:row>
      <xdr:rowOff>0</xdr:rowOff>
    </xdr:to>
    <xdr:sp macro="" textlink="">
      <xdr:nvSpPr>
        <xdr:cNvPr id="58418" name="pole tekstowe 58417">
          <a:extLst>
            <a:ext uri="{FF2B5EF4-FFF2-40B4-BE49-F238E27FC236}">
              <a16:creationId xmlns:a16="http://schemas.microsoft.com/office/drawing/2014/main" id="{00000000-0008-0000-1000-000032E40000}"/>
            </a:ext>
          </a:extLst>
        </xdr:cNvPr>
        <xdr:cNvSpPr txBox="1"/>
      </xdr:nvSpPr>
      <xdr:spPr>
        <a:xfrm>
          <a:off x="0" y="20193000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© 2024, Oleksandr Tymkiv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69652</xdr:rowOff>
    </xdr:from>
    <xdr:to>
      <xdr:col>3</xdr:col>
      <xdr:colOff>161925</xdr:colOff>
      <xdr:row>2</xdr:row>
      <xdr:rowOff>161925</xdr:rowOff>
    </xdr:to>
    <xdr:pic>
      <xdr:nvPicPr>
        <xdr:cNvPr id="2" name="Grafik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69652"/>
          <a:ext cx="1828800" cy="4732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</xdr:row>
      <xdr:rowOff>9525</xdr:rowOff>
    </xdr:from>
    <xdr:to>
      <xdr:col>24</xdr:col>
      <xdr:colOff>0</xdr:colOff>
      <xdr:row>157</xdr:row>
      <xdr:rowOff>9525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0" y="65351025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IMI HYDRONIC ENGINEERING nie ponosi odpowiedzialności za ewentualne skutki wywołane przez: niewłaściwą obsługę, złą interpretację wyników obliczeń, błędne wyniki obliczeń.</a:t>
          </a:r>
        </a:p>
      </xdr:txBody>
    </xdr:sp>
    <xdr:clientData/>
  </xdr:twoCellAnchor>
  <xdr:twoCellAnchor editAs="oneCell">
    <xdr:from>
      <xdr:col>0</xdr:col>
      <xdr:colOff>0</xdr:colOff>
      <xdr:row>151</xdr:row>
      <xdr:rowOff>0</xdr:rowOff>
    </xdr:from>
    <xdr:to>
      <xdr:col>4</xdr:col>
      <xdr:colOff>0</xdr:colOff>
      <xdr:row>154</xdr:row>
      <xdr:rowOff>84992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579500"/>
          <a:ext cx="2438400" cy="656492"/>
        </a:xfrm>
        <a:prstGeom prst="rect">
          <a:avLst/>
        </a:prstGeom>
      </xdr:spPr>
    </xdr:pic>
    <xdr:clientData/>
  </xdr:twoCellAnchor>
  <xdr:twoCellAnchor>
    <xdr:from>
      <xdr:col>5</xdr:col>
      <xdr:colOff>75298</xdr:colOff>
      <xdr:row>1</xdr:row>
      <xdr:rowOff>0</xdr:rowOff>
    </xdr:from>
    <xdr:to>
      <xdr:col>8</xdr:col>
      <xdr:colOff>226498</xdr:colOff>
      <xdr:row>3</xdr:row>
      <xdr:rowOff>0</xdr:rowOff>
    </xdr:to>
    <xdr:sp macro="" textlink="">
      <xdr:nvSpPr>
        <xdr:cNvPr id="5" name="pole tekstowe 4">
          <a:hlinkClick xmlns:r="http://schemas.openxmlformats.org/officeDocument/2006/relationships" r:id="rId5" tooltip="Instalacja chłodu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3123298" y="190500"/>
          <a:ext cx="19800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chemeClr val="bg1"/>
              </a:solidFill>
              <a:effectLst/>
            </a:rPr>
            <a:t>Instalacja chłodu</a:t>
          </a:r>
        </a:p>
      </xdr:txBody>
    </xdr:sp>
    <xdr:clientData/>
  </xdr:twoCellAnchor>
  <xdr:twoCellAnchor>
    <xdr:from>
      <xdr:col>11</xdr:col>
      <xdr:colOff>428625</xdr:colOff>
      <xdr:row>1</xdr:row>
      <xdr:rowOff>0</xdr:rowOff>
    </xdr:from>
    <xdr:to>
      <xdr:col>15</xdr:col>
      <xdr:colOff>158921</xdr:colOff>
      <xdr:row>3</xdr:row>
      <xdr:rowOff>11605</xdr:rowOff>
    </xdr:to>
    <xdr:grpSp>
      <xdr:nvGrpSpPr>
        <xdr:cNvPr id="6" name="Grupa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pSpPr/>
      </xdr:nvGrpSpPr>
      <xdr:grpSpPr>
        <a:xfrm>
          <a:off x="7134225" y="190500"/>
          <a:ext cx="2168696" cy="392605"/>
          <a:chOff x="3617573" y="1881659"/>
          <a:chExt cx="2168696" cy="392605"/>
        </a:xfrm>
        <a:solidFill>
          <a:schemeClr val="bg1"/>
        </a:solidFill>
      </xdr:grpSpPr>
      <xdr:sp macro="" textlink="">
        <xdr:nvSpPr>
          <xdr:cNvPr id="7" name="Prostokąt: zaokrąglone rogi 6"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SpPr/>
        </xdr:nvSpPr>
        <xdr:spPr>
          <a:xfrm>
            <a:off x="3711921" y="1881659"/>
            <a:ext cx="1980000" cy="360000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  <xdr:sp macro="" textlink="">
        <xdr:nvSpPr>
          <xdr:cNvPr id="8" name="Dowolny kształt: kształt 7">
            <a:extLst>
              <a:ext uri="{FF2B5EF4-FFF2-40B4-BE49-F238E27FC236}">
                <a16:creationId xmlns:a16="http://schemas.microsoft.com/office/drawing/2014/main" id="{00000000-0008-0000-1200-000008000000}"/>
              </a:ext>
            </a:extLst>
          </xdr:cNvPr>
          <xdr:cNvSpPr/>
        </xdr:nvSpPr>
        <xdr:spPr>
          <a:xfrm>
            <a:off x="3617573" y="2172605"/>
            <a:ext cx="2168696" cy="101659"/>
          </a:xfrm>
          <a:custGeom>
            <a:avLst/>
            <a:gdLst>
              <a:gd name="connsiteX0" fmla="*/ 95073 w 2168696"/>
              <a:gd name="connsiteY0" fmla="*/ 0 h 101659"/>
              <a:gd name="connsiteX1" fmla="*/ 2073623 w 2168696"/>
              <a:gd name="connsiteY1" fmla="*/ 0 h 101659"/>
              <a:gd name="connsiteX2" fmla="*/ 2136729 w 2168696"/>
              <a:gd name="connsiteY2" fmla="*/ 95205 h 101659"/>
              <a:gd name="connsiteX3" fmla="*/ 2168696 w 2168696"/>
              <a:gd name="connsiteY3" fmla="*/ 101659 h 101659"/>
              <a:gd name="connsiteX4" fmla="*/ 0 w 2168696"/>
              <a:gd name="connsiteY4" fmla="*/ 101659 h 101659"/>
              <a:gd name="connsiteX5" fmla="*/ 31967 w 2168696"/>
              <a:gd name="connsiteY5" fmla="*/ 95205 h 101659"/>
              <a:gd name="connsiteX6" fmla="*/ 95073 w 2168696"/>
              <a:gd name="connsiteY6" fmla="*/ 0 h 10165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168696" h="101659">
                <a:moveTo>
                  <a:pt x="95073" y="0"/>
                </a:moveTo>
                <a:lnTo>
                  <a:pt x="2073623" y="0"/>
                </a:lnTo>
                <a:cubicBezTo>
                  <a:pt x="2073623" y="42799"/>
                  <a:pt x="2099644" y="79520"/>
                  <a:pt x="2136729" y="95205"/>
                </a:cubicBezTo>
                <a:lnTo>
                  <a:pt x="2168696" y="101659"/>
                </a:lnTo>
                <a:lnTo>
                  <a:pt x="0" y="101659"/>
                </a:lnTo>
                <a:lnTo>
                  <a:pt x="31967" y="95205"/>
                </a:lnTo>
                <a:cubicBezTo>
                  <a:pt x="69052" y="79520"/>
                  <a:pt x="95073" y="42799"/>
                  <a:pt x="95073" y="0"/>
                </a:cubicBezTo>
                <a:close/>
              </a:path>
            </a:pathLst>
          </a:cu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>
            <a:noAutofit/>
          </a:bodyPr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</xdr:grpSp>
    <xdr:clientData/>
  </xdr:twoCellAnchor>
  <xdr:twoCellAnchor>
    <xdr:from>
      <xdr:col>8</xdr:col>
      <xdr:colOff>398548</xdr:colOff>
      <xdr:row>1</xdr:row>
      <xdr:rowOff>0</xdr:rowOff>
    </xdr:from>
    <xdr:to>
      <xdr:col>11</xdr:col>
      <xdr:colOff>398548</xdr:colOff>
      <xdr:row>3</xdr:row>
      <xdr:rowOff>0</xdr:rowOff>
    </xdr:to>
    <xdr:sp macro="" textlink="">
      <xdr:nvSpPr>
        <xdr:cNvPr id="9" name="pole tekstowe 8">
          <a:hlinkClick xmlns:r="http://schemas.openxmlformats.org/officeDocument/2006/relationships" r:id="rId6" tooltip="Pompa ciepła"/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5275348" y="190500"/>
          <a:ext cx="18288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chemeClr val="bg1"/>
              </a:solidFill>
              <a:effectLst/>
            </a:rPr>
            <a:t>Pompa ciepła</a:t>
          </a:r>
        </a:p>
      </xdr:txBody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8</xdr:row>
      <xdr:rowOff>0</xdr:rowOff>
    </xdr:to>
    <xdr:grpSp>
      <xdr:nvGrpSpPr>
        <xdr:cNvPr id="10" name="Grupa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pSpPr/>
      </xdr:nvGrpSpPr>
      <xdr:grpSpPr>
        <a:xfrm>
          <a:off x="0" y="952500"/>
          <a:ext cx="609600" cy="571500"/>
          <a:chOff x="9144000" y="952500"/>
          <a:chExt cx="609600" cy="571500"/>
        </a:xfrm>
      </xdr:grpSpPr>
      <xdr:sp macro="" textlink="">
        <xdr:nvSpPr>
          <xdr:cNvPr id="11" name="Strzałka: pagon 10">
            <a:hlinkClick xmlns:r="http://schemas.openxmlformats.org/officeDocument/2006/relationships" r:id="rId7" tooltip="Start"/>
            <a:extLst>
              <a:ext uri="{FF2B5EF4-FFF2-40B4-BE49-F238E27FC236}">
                <a16:creationId xmlns:a16="http://schemas.microsoft.com/office/drawing/2014/main" id="{00000000-0008-0000-1200-00000B000000}"/>
              </a:ext>
            </a:extLst>
          </xdr:cNvPr>
          <xdr:cNvSpPr/>
        </xdr:nvSpPr>
        <xdr:spPr>
          <a:xfrm flipH="1">
            <a:off x="9268800" y="952500"/>
            <a:ext cx="360000" cy="571500"/>
          </a:xfrm>
          <a:prstGeom prst="chevron">
            <a:avLst/>
          </a:prstGeom>
          <a:gradFill flip="none" rotWithShape="1">
            <a:gsLst>
              <a:gs pos="50000">
                <a:srgbClr val="EF8106"/>
              </a:gs>
              <a:gs pos="50000">
                <a:schemeClr val="bg2">
                  <a:lumMod val="5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>
              <a:solidFill>
                <a:schemeClr val="tx1"/>
              </a:solidFill>
            </a:endParaRPr>
          </a:p>
        </xdr:txBody>
      </xdr:sp>
      <xdr:sp macro="" textlink="">
        <xdr:nvSpPr>
          <xdr:cNvPr id="12" name="Prostokąt 11">
            <a:extLst>
              <a:ext uri="{FF2B5EF4-FFF2-40B4-BE49-F238E27FC236}">
                <a16:creationId xmlns:a16="http://schemas.microsoft.com/office/drawing/2014/main" id="{00000000-0008-0000-1200-00000C000000}"/>
              </a:ext>
            </a:extLst>
          </xdr:cNvPr>
          <xdr:cNvSpPr/>
        </xdr:nvSpPr>
        <xdr:spPr>
          <a:xfrm>
            <a:off x="9144000" y="952500"/>
            <a:ext cx="609600" cy="571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</xdr:grpSp>
    <xdr:clientData/>
  </xdr:twoCellAnchor>
  <xdr:twoCellAnchor>
    <xdr:from>
      <xdr:col>3</xdr:col>
      <xdr:colOff>0</xdr:colOff>
      <xdr:row>5</xdr:row>
      <xdr:rowOff>0</xdr:rowOff>
    </xdr:from>
    <xdr:to>
      <xdr:col>11</xdr:col>
      <xdr:colOff>0</xdr:colOff>
      <xdr:row>8</xdr:row>
      <xdr:rowOff>0</xdr:rowOff>
    </xdr:to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1828800" y="952500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Dobór zaworu bezpieczeństwa dla wymienników chłodu</a:t>
          </a:r>
          <a:endParaRPr lang="pl-PL" sz="16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4</xdr:col>
      <xdr:colOff>0</xdr:colOff>
      <xdr:row>11</xdr:row>
      <xdr:rowOff>0</xdr:rowOff>
    </xdr:to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1219200" y="17145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Opis: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4</xdr:col>
      <xdr:colOff>0</xdr:colOff>
      <xdr:row>13</xdr:row>
      <xdr:rowOff>0</xdr:rowOff>
    </xdr:to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1219200" y="20955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Opracował:</a:t>
          </a:r>
        </a:p>
      </xdr:txBody>
    </xdr:sp>
    <xdr:clientData/>
  </xdr:twoCellAnchor>
  <xdr:twoCellAnchor>
    <xdr:from>
      <xdr:col>1</xdr:col>
      <xdr:colOff>1</xdr:colOff>
      <xdr:row>14</xdr:row>
      <xdr:rowOff>9526</xdr:rowOff>
    </xdr:from>
    <xdr:to>
      <xdr:col>7</xdr:col>
      <xdr:colOff>0</xdr:colOff>
      <xdr:row>15</xdr:row>
      <xdr:rowOff>9525</xdr:rowOff>
    </xdr:to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609601" y="2676526"/>
          <a:ext cx="3657599" cy="190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N - maksymalna trwała moc wymiennika [kW]:</a:t>
          </a:r>
        </a:p>
      </xdr:txBody>
    </xdr:sp>
    <xdr:clientData/>
  </xdr:twoCellAnchor>
  <xdr:twoCellAnchor>
    <xdr:from>
      <xdr:col>1</xdr:col>
      <xdr:colOff>0</xdr:colOff>
      <xdr:row>16</xdr:row>
      <xdr:rowOff>9523</xdr:rowOff>
    </xdr:from>
    <xdr:to>
      <xdr:col>9</xdr:col>
      <xdr:colOff>0</xdr:colOff>
      <xdr:row>16</xdr:row>
      <xdr:rowOff>190499</xdr:rowOff>
    </xdr:to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 txBox="1"/>
      </xdr:nvSpPr>
      <xdr:spPr>
        <a:xfrm>
          <a:off x="609600" y="3057523"/>
          <a:ext cx="4876800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- ciśnienie manometryczne nastawy zaworu bezpieczeństwa [bar]:</a:t>
          </a:r>
        </a:p>
      </xdr:txBody>
    </xdr:sp>
    <xdr:clientData/>
  </xdr:twoCellAnchor>
  <xdr:twoCellAnchor>
    <xdr:from>
      <xdr:col>1</xdr:col>
      <xdr:colOff>0</xdr:colOff>
      <xdr:row>20</xdr:row>
      <xdr:rowOff>9524</xdr:rowOff>
    </xdr:from>
    <xdr:to>
      <xdr:col>7</xdr:col>
      <xdr:colOff>0</xdr:colOff>
      <xdr:row>20</xdr:row>
      <xdr:rowOff>190499</xdr:rowOff>
    </xdr:to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609600" y="3819524"/>
          <a:ext cx="365760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Założona wielkość i typ zaworu bezpieczeństwa:</a:t>
          </a:r>
        </a:p>
      </xdr:txBody>
    </xdr:sp>
    <xdr:clientData/>
  </xdr:twoCellAnchor>
  <xdr:twoCellAnchor>
    <xdr:from>
      <xdr:col>1</xdr:col>
      <xdr:colOff>0</xdr:colOff>
      <xdr:row>21</xdr:row>
      <xdr:rowOff>190499</xdr:rowOff>
    </xdr:from>
    <xdr:to>
      <xdr:col>7</xdr:col>
      <xdr:colOff>0</xdr:colOff>
      <xdr:row>22</xdr:row>
      <xdr:rowOff>190499</xdr:rowOff>
    </xdr:to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 txBox="1"/>
      </xdr:nvSpPr>
      <xdr:spPr>
        <a:xfrm>
          <a:off x="609600" y="4190999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Ilość zaworów bezpieczeństwa: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13</xdr:row>
          <xdr:rowOff>133350</xdr:rowOff>
        </xdr:from>
        <xdr:to>
          <xdr:col>11</xdr:col>
          <xdr:colOff>238125</xdr:colOff>
          <xdr:row>15</xdr:row>
          <xdr:rowOff>76200</xdr:rowOff>
        </xdr:to>
        <xdr:sp macro="" textlink="">
          <xdr:nvSpPr>
            <xdr:cNvPr id="94209" name="Spinner 1" hidden="1">
              <a:extLst>
                <a:ext uri="{63B3BB69-23CF-44E3-9099-C40C66FF867C}">
                  <a14:compatExt spid="_x0000_s94209"/>
                </a:ext>
                <a:ext uri="{FF2B5EF4-FFF2-40B4-BE49-F238E27FC236}">
                  <a16:creationId xmlns:a16="http://schemas.microsoft.com/office/drawing/2014/main" id="{00000000-0008-0000-1200-000001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21</xdr:row>
          <xdr:rowOff>133350</xdr:rowOff>
        </xdr:from>
        <xdr:to>
          <xdr:col>11</xdr:col>
          <xdr:colOff>238125</xdr:colOff>
          <xdr:row>23</xdr:row>
          <xdr:rowOff>76200</xdr:rowOff>
        </xdr:to>
        <xdr:sp macro="" textlink="">
          <xdr:nvSpPr>
            <xdr:cNvPr id="94210" name="Spinner 2" hidden="1">
              <a:extLst>
                <a:ext uri="{63B3BB69-23CF-44E3-9099-C40C66FF867C}">
                  <a14:compatExt spid="_x0000_s94210"/>
                </a:ext>
                <a:ext uri="{FF2B5EF4-FFF2-40B4-BE49-F238E27FC236}">
                  <a16:creationId xmlns:a16="http://schemas.microsoft.com/office/drawing/2014/main" id="{00000000-0008-0000-1200-000002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0</xdr:colOff>
      <xdr:row>18</xdr:row>
      <xdr:rowOff>9523</xdr:rowOff>
    </xdr:from>
    <xdr:to>
      <xdr:col>9</xdr:col>
      <xdr:colOff>0</xdr:colOff>
      <xdr:row>18</xdr:row>
      <xdr:rowOff>190499</xdr:rowOff>
    </xdr:to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609600" y="3438523"/>
          <a:ext cx="4876800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- ciśnienie nominalne za</a:t>
          </a:r>
          <a:r>
            <a:rPr lang="pl-PL" sz="1100" baseline="0">
              <a:latin typeface="Arial" panose="020B0604020202020204" pitchFamily="34" charset="0"/>
              <a:cs typeface="Arial" panose="020B0604020202020204" pitchFamily="34" charset="0"/>
            </a:rPr>
            <a:t> wymiennikiem 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[bar]:</a:t>
          </a:r>
        </a:p>
      </xdr:txBody>
    </xdr:sp>
    <xdr:clientData/>
  </xdr:twoCellAnchor>
  <xdr:twoCellAnchor>
    <xdr:from>
      <xdr:col>1</xdr:col>
      <xdr:colOff>0</xdr:colOff>
      <xdr:row>24</xdr:row>
      <xdr:rowOff>0</xdr:rowOff>
    </xdr:from>
    <xdr:to>
      <xdr:col>7</xdr:col>
      <xdr:colOff>0</xdr:colOff>
      <xdr:row>25</xdr:row>
      <xdr:rowOff>0</xdr:rowOff>
    </xdr:to>
    <xdr:sp macro="" textlink="">
      <xdr:nvSpPr>
        <xdr:cNvPr id="21" name="pole tekstowe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609600" y="4572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Temperatura czynnika (wyższa) [˚C]:</a:t>
          </a:r>
        </a:p>
      </xdr:txBody>
    </xdr:sp>
    <xdr:clientData/>
  </xdr:twoCellAnchor>
  <xdr:twoCellAnchor>
    <xdr:from>
      <xdr:col>1</xdr:col>
      <xdr:colOff>0</xdr:colOff>
      <xdr:row>4</xdr:row>
      <xdr:rowOff>0</xdr:rowOff>
    </xdr:from>
    <xdr:to>
      <xdr:col>13</xdr:col>
      <xdr:colOff>0</xdr:colOff>
      <xdr:row>43</xdr:row>
      <xdr:rowOff>0</xdr:rowOff>
    </xdr:to>
    <xdr:sp macro="" textlink="">
      <xdr:nvSpPr>
        <xdr:cNvPr id="22" name="Prostokąt: zaokrąglone rogi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/>
      </xdr:nvSpPr>
      <xdr:spPr>
        <a:xfrm>
          <a:off x="609600" y="762000"/>
          <a:ext cx="7315200" cy="7429500"/>
        </a:xfrm>
        <a:prstGeom prst="roundRect">
          <a:avLst>
            <a:gd name="adj" fmla="val 3553"/>
          </a:avLst>
        </a:prstGeom>
        <a:noFill/>
        <a:ln w="12700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0</xdr:colOff>
      <xdr:row>29</xdr:row>
      <xdr:rowOff>95250</xdr:rowOff>
    </xdr:from>
    <xdr:to>
      <xdr:col>9</xdr:col>
      <xdr:colOff>0</xdr:colOff>
      <xdr:row>33</xdr:row>
      <xdr:rowOff>123825</xdr:rowOff>
    </xdr:to>
    <xdr:sp macro="" textlink="">
      <xdr:nvSpPr>
        <xdr:cNvPr id="23" name="pole tekstowe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609600" y="5619750"/>
          <a:ext cx="4876800" cy="790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Czy znana jest powierzchnia przekroju poprzecznego kanału przepływ. </a:t>
          </a:r>
          <a:br>
            <a:rPr lang="pl-PL" sz="110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1 płyty/1 rurki wężownicy (w wymiennikach rurowych) wg danych producenta [m</a:t>
          </a:r>
          <a:r>
            <a:rPr lang="pl-PL" sz="110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] 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30</xdr:row>
          <xdr:rowOff>95250</xdr:rowOff>
        </xdr:from>
        <xdr:to>
          <xdr:col>11</xdr:col>
          <xdr:colOff>0</xdr:colOff>
          <xdr:row>32</xdr:row>
          <xdr:rowOff>95250</xdr:rowOff>
        </xdr:to>
        <xdr:sp macro="" textlink="">
          <xdr:nvSpPr>
            <xdr:cNvPr id="94212" name="Check Box 4" hidden="1">
              <a:extLst>
                <a:ext uri="{63B3BB69-23CF-44E3-9099-C40C66FF867C}">
                  <a14:compatExt spid="_x0000_s94212"/>
                </a:ext>
                <a:ext uri="{FF2B5EF4-FFF2-40B4-BE49-F238E27FC236}">
                  <a16:creationId xmlns:a16="http://schemas.microsoft.com/office/drawing/2014/main" id="{00000000-0008-0000-1200-000004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TAK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33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/>
      </xdr:nvSpPr>
      <xdr:spPr>
        <a:xfrm>
          <a:off x="609600" y="5334000"/>
          <a:ext cx="4876800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Podaj wartość powierzchni przekroju poprzecznego kanału przepływ. 1płyty/1rurki wężownicy(w wymiennikach rurowych) - wg danych producenta [m</a:t>
          </a:r>
          <a:r>
            <a:rPr lang="pl-PL" sz="110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] 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9</xdr:col>
      <xdr:colOff>0</xdr:colOff>
      <xdr:row>40</xdr:row>
      <xdr:rowOff>0</xdr:rowOff>
    </xdr:to>
    <xdr:sp macro="" textlink="">
      <xdr:nvSpPr>
        <xdr:cNvPr id="25" name="pole tekstowe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/>
      </xdr:nvSpPr>
      <xdr:spPr>
        <a:xfrm>
          <a:off x="609600" y="6096000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W przypadku braku informacji o piwierzchni kanału przepływu przyjęto wartość domyślną: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9</xdr:col>
      <xdr:colOff>0</xdr:colOff>
      <xdr:row>41</xdr:row>
      <xdr:rowOff>0</xdr:rowOff>
    </xdr:to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 txBox="1"/>
      </xdr:nvSpPr>
      <xdr:spPr>
        <a:xfrm>
          <a:off x="609600" y="6667500"/>
          <a:ext cx="4876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Pojemność wodna instalacji c.o. (podać w przypadku gdy p</a:t>
          </a:r>
          <a:r>
            <a:rPr lang="pl-PL" sz="110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≥ p</a:t>
          </a:r>
          <a:r>
            <a:rPr lang="pl-PL" sz="110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)  [m</a:t>
          </a:r>
          <a:r>
            <a:rPr lang="pl-PL" sz="110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1</xdr:col>
      <xdr:colOff>0</xdr:colOff>
      <xdr:row>49</xdr:row>
      <xdr:rowOff>0</xdr:rowOff>
    </xdr:from>
    <xdr:to>
      <xdr:col>3</xdr:col>
      <xdr:colOff>609599</xdr:colOff>
      <xdr:row>51</xdr:row>
      <xdr:rowOff>0</xdr:rowOff>
    </xdr:to>
    <xdr:sp macro="" textlink="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609600" y="8763000"/>
          <a:ext cx="18287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Opis:</a:t>
          </a:r>
        </a:p>
      </xdr:txBody>
    </xdr:sp>
    <xdr:clientData/>
  </xdr:twoCellAnchor>
  <xdr:twoCellAnchor>
    <xdr:from>
      <xdr:col>1</xdr:col>
      <xdr:colOff>0</xdr:colOff>
      <xdr:row>51</xdr:row>
      <xdr:rowOff>0</xdr:rowOff>
    </xdr:from>
    <xdr:to>
      <xdr:col>3</xdr:col>
      <xdr:colOff>609599</xdr:colOff>
      <xdr:row>53</xdr:row>
      <xdr:rowOff>0</xdr:rowOff>
    </xdr:to>
    <xdr:sp macro="" textlink="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609600" y="9144000"/>
          <a:ext cx="18287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Opracował:</a:t>
          </a:r>
        </a:p>
      </xdr:txBody>
    </xdr:sp>
    <xdr:clientData/>
  </xdr:twoCellAnchor>
  <xdr:twoCellAnchor>
    <xdr:from>
      <xdr:col>1</xdr:col>
      <xdr:colOff>0</xdr:colOff>
      <xdr:row>53</xdr:row>
      <xdr:rowOff>0</xdr:rowOff>
    </xdr:from>
    <xdr:to>
      <xdr:col>3</xdr:col>
      <xdr:colOff>609599</xdr:colOff>
      <xdr:row>55</xdr:row>
      <xdr:rowOff>0</xdr:rowOff>
    </xdr:to>
    <xdr:sp macro="" textlink="">
      <xdr:nvSpPr>
        <xdr:cNvPr id="29" name="pole tekstowe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609600" y="9525000"/>
          <a:ext cx="18287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Data opracowania:</a:t>
          </a:r>
        </a:p>
      </xdr:txBody>
    </xdr:sp>
    <xdr:clientData/>
  </xdr:twoCellAnchor>
  <xdr:twoCellAnchor>
    <xdr:from>
      <xdr:col>1</xdr:col>
      <xdr:colOff>485776</xdr:colOff>
      <xdr:row>49</xdr:row>
      <xdr:rowOff>0</xdr:rowOff>
    </xdr:from>
    <xdr:to>
      <xdr:col>9</xdr:col>
      <xdr:colOff>0</xdr:colOff>
      <xdr:row>51</xdr:row>
      <xdr:rowOff>0</xdr:rowOff>
    </xdr:to>
    <xdr:sp macro="" textlink="$E$10">
      <xdr:nvSpPr>
        <xdr:cNvPr id="30" name="pole tekstowe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1095376" y="8763000"/>
          <a:ext cx="4391024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9A092EA-CC88-4A55-87A0-92EF823F9E3E}" type="TxLink">
            <a:rPr lang="en-US" sz="1100" b="0" i="0" u="none" strike="noStrike">
              <a:solidFill>
                <a:srgbClr val="000000"/>
              </a:solidFill>
              <a:latin typeface="Arial"/>
              <a:ea typeface="Calibri"/>
              <a:cs typeface="Arial"/>
            </a:rPr>
            <a:pPr algn="l"/>
            <a:t>IMI Hydronic Engineering</a:t>
          </a:fld>
          <a:endParaRPr lang="pl-PL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276225</xdr:colOff>
      <xdr:row>51</xdr:row>
      <xdr:rowOff>0</xdr:rowOff>
    </xdr:from>
    <xdr:to>
      <xdr:col>9</xdr:col>
      <xdr:colOff>0</xdr:colOff>
      <xdr:row>53</xdr:row>
      <xdr:rowOff>0</xdr:rowOff>
    </xdr:to>
    <xdr:sp macro="" textlink="$E$12">
      <xdr:nvSpPr>
        <xdr:cNvPr id="31" name="pole tekstowe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1495425" y="9144000"/>
          <a:ext cx="39909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527CD39-517A-49B5-A3E5-0E610175E801}" type="TxLink">
            <a:rPr lang="en-US" sz="1100" b="0" i="0" u="none" strike="noStrike">
              <a:solidFill>
                <a:srgbClr val="000000"/>
              </a:solidFill>
              <a:latin typeface="Arial"/>
              <a:ea typeface="Calibri"/>
              <a:cs typeface="Arial"/>
            </a:rPr>
            <a:pPr algn="l"/>
            <a:t>imię nazwisko</a:t>
          </a:fld>
          <a:endParaRPr lang="pl-PL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152401</xdr:colOff>
      <xdr:row>53</xdr:row>
      <xdr:rowOff>0</xdr:rowOff>
    </xdr:from>
    <xdr:to>
      <xdr:col>9</xdr:col>
      <xdr:colOff>0</xdr:colOff>
      <xdr:row>55</xdr:row>
      <xdr:rowOff>0</xdr:rowOff>
    </xdr:to>
    <xdr:sp macro="" textlink="'obl_W.Ch.'!C5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 txBox="1"/>
      </xdr:nvSpPr>
      <xdr:spPr>
        <a:xfrm>
          <a:off x="1981201" y="9525000"/>
          <a:ext cx="35051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7F5CACA8-06A7-4214-BB0A-74BFFF5C35D3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17.04.2024 15:41</a:t>
          </a:fld>
          <a:endParaRPr lang="pl-PL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43</xdr:row>
      <xdr:rowOff>95250</xdr:rowOff>
    </xdr:from>
    <xdr:to>
      <xdr:col>13</xdr:col>
      <xdr:colOff>1</xdr:colOff>
      <xdr:row>45</xdr:row>
      <xdr:rowOff>95250</xdr:rowOff>
    </xdr:to>
    <xdr:grpSp>
      <xdr:nvGrpSpPr>
        <xdr:cNvPr id="33" name="Grupa 32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GrpSpPr/>
      </xdr:nvGrpSpPr>
      <xdr:grpSpPr>
        <a:xfrm>
          <a:off x="609600" y="8286750"/>
          <a:ext cx="7315201" cy="381000"/>
          <a:chOff x="609600" y="26670000"/>
          <a:chExt cx="7315201" cy="381000"/>
        </a:xfrm>
      </xdr:grpSpPr>
      <xdr:sp macro="" textlink="'obl_W.Ch.'!B45">
        <xdr:nvSpPr>
          <xdr:cNvPr id="34" name="pole tekstowe 33">
            <a:extLst>
              <a:ext uri="{FF2B5EF4-FFF2-40B4-BE49-F238E27FC236}">
                <a16:creationId xmlns:a16="http://schemas.microsoft.com/office/drawing/2014/main" id="{00000000-0008-0000-1200-000022000000}"/>
              </a:ext>
            </a:extLst>
          </xdr:cNvPr>
          <xdr:cNvSpPr txBox="1"/>
        </xdr:nvSpPr>
        <xdr:spPr>
          <a:xfrm>
            <a:off x="609601" y="26670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C8E8226A-8B7D-45E8-A6E9-6749262A376D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Dobrany zawór spełnia wymagania normy PN-B-02414:1999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W.Ch.'!B46">
        <xdr:nvSpPr>
          <xdr:cNvPr id="35" name="pole tekstowe 34">
            <a:extLst>
              <a:ext uri="{FF2B5EF4-FFF2-40B4-BE49-F238E27FC236}">
                <a16:creationId xmlns:a16="http://schemas.microsoft.com/office/drawing/2014/main" id="{00000000-0008-0000-1200-000023000000}"/>
              </a:ext>
            </a:extLst>
          </xdr:cNvPr>
          <xdr:cNvSpPr txBox="1"/>
        </xdr:nvSpPr>
        <xdr:spPr>
          <a:xfrm>
            <a:off x="609600" y="26670000"/>
            <a:ext cx="5562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2FABCE19-970A-433D-B7F4-B8246BB2E5F2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46</xdr:row>
      <xdr:rowOff>0</xdr:rowOff>
    </xdr:from>
    <xdr:to>
      <xdr:col>13</xdr:col>
      <xdr:colOff>0</xdr:colOff>
      <xdr:row>46</xdr:row>
      <xdr:rowOff>0</xdr:rowOff>
    </xdr:to>
    <xdr:cxnSp macro="">
      <xdr:nvCxnSpPr>
        <xdr:cNvPr id="39" name="Łącznik prosty 3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CxnSpPr/>
      </xdr:nvCxnSpPr>
      <xdr:spPr>
        <a:xfrm>
          <a:off x="609600" y="8191500"/>
          <a:ext cx="7315200" cy="0"/>
        </a:xfrm>
        <a:prstGeom prst="line">
          <a:avLst/>
        </a:prstGeom>
        <a:ln w="28575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47</xdr:row>
      <xdr:rowOff>0</xdr:rowOff>
    </xdr:from>
    <xdr:to>
      <xdr:col>13</xdr:col>
      <xdr:colOff>0</xdr:colOff>
      <xdr:row>49</xdr:row>
      <xdr:rowOff>0</xdr:rowOff>
    </xdr:to>
    <xdr:sp macro="" textlink="">
      <xdr:nvSpPr>
        <xdr:cNvPr id="40" name="pole tekstowe 39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SpPr txBox="1"/>
      </xdr:nvSpPr>
      <xdr:spPr>
        <a:xfrm>
          <a:off x="609600" y="8382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Dobór zaworu (-ów) bezpieczeństwa dla wymienników ciepła wg PN-B-02414:1999</a:t>
          </a:r>
        </a:p>
      </xdr:txBody>
    </xdr:sp>
    <xdr:clientData/>
  </xdr:twoCellAnchor>
  <xdr:twoCellAnchor>
    <xdr:from>
      <xdr:col>1</xdr:col>
      <xdr:colOff>0</xdr:colOff>
      <xdr:row>55</xdr:row>
      <xdr:rowOff>0</xdr:rowOff>
    </xdr:from>
    <xdr:to>
      <xdr:col>13</xdr:col>
      <xdr:colOff>0</xdr:colOff>
      <xdr:row>57</xdr:row>
      <xdr:rowOff>0</xdr:rowOff>
    </xdr:to>
    <xdr:sp macro="" textlink="">
      <xdr:nvSpPr>
        <xdr:cNvPr id="41" name="pole tekstowe 40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 txBox="1"/>
      </xdr:nvSpPr>
      <xdr:spPr>
        <a:xfrm>
          <a:off x="609600" y="9906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Obliczeniowa przepustowość zaworu bezpieczeństwa </a:t>
          </a:r>
        </a:p>
      </xdr:txBody>
    </xdr:sp>
    <xdr:clientData/>
  </xdr:twoCellAnchor>
  <xdr:twoCellAnchor>
    <xdr:from>
      <xdr:col>1</xdr:col>
      <xdr:colOff>0</xdr:colOff>
      <xdr:row>99</xdr:row>
      <xdr:rowOff>0</xdr:rowOff>
    </xdr:from>
    <xdr:to>
      <xdr:col>13</xdr:col>
      <xdr:colOff>1</xdr:colOff>
      <xdr:row>149</xdr:row>
      <xdr:rowOff>0</xdr:rowOff>
    </xdr:to>
    <xdr:grpSp>
      <xdr:nvGrpSpPr>
        <xdr:cNvPr id="42" name="Grupa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GrpSpPr/>
      </xdr:nvGrpSpPr>
      <xdr:grpSpPr>
        <a:xfrm>
          <a:off x="609600" y="18859500"/>
          <a:ext cx="7315201" cy="9525000"/>
          <a:chOff x="609600" y="17716500"/>
          <a:chExt cx="7315201" cy="9525000"/>
        </a:xfrm>
      </xdr:grpSpPr>
      <xdr:sp macro="" textlink="">
        <xdr:nvSpPr>
          <xdr:cNvPr id="43" name="pole tekstowe 42">
            <a:extLst>
              <a:ext uri="{FF2B5EF4-FFF2-40B4-BE49-F238E27FC236}">
                <a16:creationId xmlns:a16="http://schemas.microsoft.com/office/drawing/2014/main" id="{00000000-0008-0000-1200-00002B000000}"/>
              </a:ext>
            </a:extLst>
          </xdr:cNvPr>
          <xdr:cNvSpPr txBox="1"/>
        </xdr:nvSpPr>
        <xdr:spPr>
          <a:xfrm>
            <a:off x="609600" y="17716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2. Wyznaczenie wymaganej wewnętrznej średnicy króćca dopływowego zaworu bezpieczeństwa:</a:t>
            </a: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44" name="pole tekstowe 43">
                <a:extLst>
                  <a:ext uri="{FF2B5EF4-FFF2-40B4-BE49-F238E27FC236}">
                    <a16:creationId xmlns:a16="http://schemas.microsoft.com/office/drawing/2014/main" id="{00000000-0008-0000-1200-00002C000000}"/>
                  </a:ext>
                </a:extLst>
              </xdr:cNvPr>
              <xdr:cNvSpPr txBox="1"/>
            </xdr:nvSpPr>
            <xdr:spPr>
              <a:xfrm>
                <a:off x="609600" y="18097500"/>
                <a:ext cx="7315200" cy="7620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"/>
                    </m:oMathParaPr>
                    <m:oMath xmlns:m="http://schemas.openxmlformats.org/officeDocument/2006/math">
                      <m:sSub>
                        <m:sSubPr>
                          <m:ctrlPr>
                            <a:rPr lang="pl-PL" sz="14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𝑑</m:t>
                          </m:r>
                        </m:e>
                        <m:sub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0</m:t>
                          </m:r>
                        </m:sub>
                      </m:sSub>
                      <m:r>
                        <a:rPr lang="pl-PL" sz="1400" b="0" i="1">
                          <a:latin typeface="Cambria Math" panose="02040503050406030204" pitchFamily="18" charset="0"/>
                        </a:rPr>
                        <m:t>=54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⋅</m:t>
                      </m:r>
                      <m:rad>
                        <m:radPr>
                          <m:degHide m:val="on"/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radPr>
                        <m:deg/>
                        <m:e>
                          <m:f>
                            <m:f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fPr>
                            <m:num>
                              <m:sSub>
                                <m:sSubPr>
                                  <m:ctrlP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𝑀</m:t>
                                  </m:r>
                                </m:e>
                                <m:sub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𝑜𝑏𝑙</m:t>
                                  </m:r>
                                </m:sub>
                              </m:sSub>
                            </m:num>
                            <m:den>
                              <m:sSub>
                                <m:sSubPr>
                                  <m:ctrlP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𝛼</m:t>
                                  </m:r>
                                </m:e>
                                <m:sub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𝑐</m:t>
                                  </m:r>
                                </m:sub>
                              </m:sSub>
                              <m:r>
                                <a:rPr lang="pl-PL" sz="14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⋅</m:t>
                              </m:r>
                              <m:rad>
                                <m:radPr>
                                  <m:degHide m:val="on"/>
                                  <m:ctrlPr>
                                    <a:rPr lang="pl-PL" sz="14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radPr>
                                <m:deg/>
                                <m:e>
                                  <m:sSub>
                                    <m:sSubPr>
                                      <m:ctrlPr>
                                        <a:rPr lang="pl-PL" sz="14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</m:ctrlPr>
                                    </m:sSubPr>
                                    <m:e>
                                      <m:r>
                                        <a:rPr lang="pl-PL" sz="14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  <m:t>𝑝</m:t>
                                      </m:r>
                                    </m:e>
                                    <m:sub>
                                      <m:r>
                                        <a:rPr lang="pl-PL" sz="14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  <m:t>1</m:t>
                                      </m:r>
                                    </m:sub>
                                  </m:sSub>
                                  <m:r>
                                    <a:rPr lang="pl-PL" sz="14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⋅</m:t>
                                  </m:r>
                                  <m:r>
                                    <a:rPr lang="pl-PL" sz="14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  <a:cs typeface="+mn-cs"/>
                                    </a:rPr>
                                    <m:t>𝜌</m:t>
                                  </m:r>
                                </m:e>
                              </m:rad>
                            </m:den>
                          </m:f>
                        </m:e>
                      </m:rad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  </m:t>
                      </m:r>
                      <m:d>
                        <m:dPr>
                          <m:begChr m:val="["/>
                          <m:endChr m:val="]"/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𝑚𝑚</m:t>
                          </m:r>
                        </m:e>
                      </m:d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 </m:t>
                      </m:r>
                    </m:oMath>
                  </m:oMathPara>
                </a14:m>
                <a:endParaRPr lang="pl-PL" sz="1400"/>
              </a:p>
            </xdr:txBody>
          </xdr:sp>
        </mc:Choice>
        <mc:Fallback xmlns="">
          <xdr:sp macro="" textlink="">
            <xdr:nvSpPr>
              <xdr:cNvPr id="44" name="pole tekstowe 43">
                <a:extLst>
                  <a:ext uri="{FF2B5EF4-FFF2-40B4-BE49-F238E27FC236}">
                    <a16:creationId xmlns:a16="http://schemas.microsoft.com/office/drawing/2014/main" id="{41446F8B-9C9D-1CF9-EAC2-EC986C83E0F9}"/>
                  </a:ext>
                </a:extLst>
              </xdr:cNvPr>
              <xdr:cNvSpPr txBox="1"/>
            </xdr:nvSpPr>
            <xdr:spPr>
              <a:xfrm>
                <a:off x="609600" y="18097500"/>
                <a:ext cx="7315200" cy="7620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:r>
                  <a:rPr lang="pl-PL" sz="1400" b="0" i="0">
                    <a:latin typeface="Cambria Math" panose="02040503050406030204" pitchFamily="18" charset="0"/>
                  </a:rPr>
                  <a:t>𝑑_0=54</a:t>
                </a:r>
                <a:r>
                  <a:rPr lang="pl-PL" sz="1400" b="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⋅√(𝑀_𝑜𝑏𝑙/(𝛼_𝑐</a:t>
                </a:r>
                <a:r>
                  <a:rPr lang="pl-PL" sz="1400" b="0" i="0">
                    <a:solidFill>
                      <a:schemeClr val="tx1"/>
                    </a:solidFill>
                    <a:effectLst/>
                    <a:latin typeface="Cambria Math" panose="02040503050406030204" pitchFamily="18" charset="0"/>
                    <a:ea typeface="+mn-ea"/>
                    <a:cs typeface="+mn-cs"/>
                  </a:rPr>
                  <a:t>⋅√(𝑝_1⋅</a:t>
                </a:r>
                <a:r>
                  <a:rPr lang="pl-PL" sz="1400" b="0" i="0">
                    <a:solidFill>
                      <a:schemeClr val="tx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+mn-cs"/>
                  </a:rPr>
                  <a:t>𝜌</a:t>
                </a:r>
                <a:r>
                  <a:rPr lang="pl-PL" sz="1400" b="0" i="0">
                    <a:solidFill>
                      <a:schemeClr val="tx1"/>
                    </a:solidFill>
                    <a:effectLst/>
                    <a:latin typeface="Cambria Math" panose="02040503050406030204" pitchFamily="18" charset="0"/>
                    <a:ea typeface="+mn-ea"/>
                    <a:cs typeface="+mn-cs"/>
                  </a:rPr>
                  <a:t>)</a:t>
                </a:r>
                <a:r>
                  <a:rPr lang="pl-PL" sz="1400" b="0" i="0">
                    <a:solidFill>
                      <a:schemeClr val="tx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+mn-cs"/>
                  </a:rPr>
                  <a:t>)) </a:t>
                </a:r>
                <a:r>
                  <a:rPr lang="pl-PL" sz="1400" b="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   [𝑚𝑚]   </a:t>
                </a:r>
                <a:endParaRPr lang="pl-PL" sz="1400"/>
              </a:p>
            </xdr:txBody>
          </xdr:sp>
        </mc:Fallback>
      </mc:AlternateContent>
      <xdr:sp macro="" textlink="">
        <xdr:nvSpPr>
          <xdr:cNvPr id="45" name="pole tekstowe 44">
            <a:extLst>
              <a:ext uri="{FF2B5EF4-FFF2-40B4-BE49-F238E27FC236}">
                <a16:creationId xmlns:a16="http://schemas.microsoft.com/office/drawing/2014/main" id="{00000000-0008-0000-1200-00002D000000}"/>
              </a:ext>
            </a:extLst>
          </xdr:cNvPr>
          <xdr:cNvSpPr txBox="1"/>
        </xdr:nvSpPr>
        <xdr:spPr>
          <a:xfrm>
            <a:off x="609600" y="18859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gdzie:</a:t>
            </a:r>
          </a:p>
        </xdr:txBody>
      </xdr:sp>
      <xdr:sp macro="" textlink="">
        <xdr:nvSpPr>
          <xdr:cNvPr id="46" name="pole tekstowe 45">
            <a:extLst>
              <a:ext uri="{FF2B5EF4-FFF2-40B4-BE49-F238E27FC236}">
                <a16:creationId xmlns:a16="http://schemas.microsoft.com/office/drawing/2014/main" id="{00000000-0008-0000-1200-00002E000000}"/>
              </a:ext>
            </a:extLst>
          </xdr:cNvPr>
          <xdr:cNvSpPr txBox="1"/>
        </xdr:nvSpPr>
        <xdr:spPr>
          <a:xfrm>
            <a:off x="1219200" y="19240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M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obl.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- masowa przepustowość zaworu bezpieczeństwa [kg/s]</a:t>
            </a:r>
          </a:p>
        </xdr:txBody>
      </xdr:sp>
      <xdr:sp macro="" textlink="">
        <xdr:nvSpPr>
          <xdr:cNvPr id="47" name="pole tekstowe 46">
            <a:extLst>
              <a:ext uri="{FF2B5EF4-FFF2-40B4-BE49-F238E27FC236}">
                <a16:creationId xmlns:a16="http://schemas.microsoft.com/office/drawing/2014/main" id="{00000000-0008-0000-1200-00002F000000}"/>
              </a:ext>
            </a:extLst>
          </xdr:cNvPr>
          <xdr:cNvSpPr txBox="1"/>
        </xdr:nvSpPr>
        <xdr:spPr>
          <a:xfrm>
            <a:off x="1219200" y="19621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0">
                <a:latin typeface="Arial" panose="020B0604020202020204" pitchFamily="34" charset="0"/>
                <a:cs typeface="Arial" panose="020B0604020202020204" pitchFamily="34" charset="0"/>
              </a:rPr>
              <a:t>α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c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- dopuszczony współczynnik wypływu zaworu bezpieczeństwa dla </a:t>
            </a:r>
            <a:r>
              <a:rPr lang="pl-PL" sz="11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cieczy; </a:t>
            </a:r>
            <a:r>
              <a:rPr lang="el-GR" sz="11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α</a:t>
            </a:r>
            <a:r>
              <a:rPr lang="pl-PL" sz="1100" b="0" baseline="-2500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</a:t>
            </a:r>
            <a:r>
              <a:rPr lang="pl-PL" sz="11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= 0,9</a:t>
            </a:r>
            <a:r>
              <a:rPr lang="el-GR" sz="11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α</a:t>
            </a:r>
            <a:r>
              <a:rPr lang="pl-PL" sz="1100" b="0" baseline="-2500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crz</a:t>
            </a:r>
          </a:p>
        </xdr:txBody>
      </xdr:sp>
      <xdr:sp macro="" textlink="">
        <xdr:nvSpPr>
          <xdr:cNvPr id="48" name="pole tekstowe 47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 txBox="1"/>
        </xdr:nvSpPr>
        <xdr:spPr>
          <a:xfrm>
            <a:off x="1219200" y="20002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p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1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- ciśnienie nastawy zaworu bezpieczeństwa [bar]</a:t>
            </a:r>
          </a:p>
        </xdr:txBody>
      </xdr:sp>
      <xdr:sp macro="" textlink="">
        <xdr:nvSpPr>
          <xdr:cNvPr id="49" name="pole tekstow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 txBox="1"/>
        </xdr:nvSpPr>
        <xdr:spPr>
          <a:xfrm>
            <a:off x="1219200" y="20383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0">
                <a:latin typeface="Arial" panose="020B0604020202020204" pitchFamily="34" charset="0"/>
                <a:cs typeface="Arial" panose="020B0604020202020204" pitchFamily="34" charset="0"/>
              </a:rPr>
              <a:t>ρ - 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gęstość wody sieciowej przy jej obliczeniowej temperaturze [kg/m</a:t>
            </a:r>
            <a:r>
              <a:rPr lang="pl-PL" sz="1100" b="0" baseline="30000">
                <a:latin typeface="Arial" panose="020B0604020202020204" pitchFamily="34" charset="0"/>
                <a:cs typeface="Arial" panose="020B0604020202020204" pitchFamily="34" charset="0"/>
              </a:rPr>
              <a:t>3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]</a:t>
            </a:r>
          </a:p>
        </xdr:txBody>
      </xdr:sp>
      <xdr:sp macro="" textlink="">
        <xdr:nvSpPr>
          <xdr:cNvPr id="50" name="pole tekstow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 txBox="1"/>
        </xdr:nvSpPr>
        <xdr:spPr>
          <a:xfrm>
            <a:off x="1219200" y="20764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54 - współczynnik przeliczeniowy</a:t>
            </a:r>
          </a:p>
        </xdr:txBody>
      </xdr:sp>
      <xdr:sp macro="" textlink="'obl_W.Ch.'!C31">
        <xdr:nvSpPr>
          <xdr:cNvPr id="51" name="pole tekstowe 50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 txBox="1"/>
        </xdr:nvSpPr>
        <xdr:spPr>
          <a:xfrm>
            <a:off x="609600" y="21336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B8B26E63-5A8F-48FD-A7E3-B099068DB86A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Dobrano zawór bezpieczeństwa IMI PNEUMATEX: DSV 32 DGF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h.'!C32">
        <xdr:nvSpPr>
          <xdr:cNvPr id="52" name="pole tekstowe 51">
            <a:extLst>
              <a:ext uri="{FF2B5EF4-FFF2-40B4-BE49-F238E27FC236}">
                <a16:creationId xmlns:a16="http://schemas.microsoft.com/office/drawing/2014/main" id="{00000000-0008-0000-1200-000034000000}"/>
              </a:ext>
            </a:extLst>
          </xdr:cNvPr>
          <xdr:cNvSpPr txBox="1"/>
        </xdr:nvSpPr>
        <xdr:spPr>
          <a:xfrm>
            <a:off x="609600" y="21717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F27AC1CE-D253-481D-A165-6E82EDF75969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Ciśnienie nastawy zaworu bezpieczeństwa: 7 [bar]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3" name="pole tekstowe 52">
            <a:extLst>
              <a:ext uri="{FF2B5EF4-FFF2-40B4-BE49-F238E27FC236}">
                <a16:creationId xmlns:a16="http://schemas.microsoft.com/office/drawing/2014/main" id="{00000000-0008-0000-1200-000035000000}"/>
              </a:ext>
            </a:extLst>
          </xdr:cNvPr>
          <xdr:cNvSpPr txBox="1"/>
        </xdr:nvSpPr>
        <xdr:spPr>
          <a:xfrm>
            <a:off x="1219200" y="22098000"/>
            <a:ext cx="609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1">
                <a:latin typeface="Arial" panose="020B0604020202020204" pitchFamily="34" charset="0"/>
                <a:cs typeface="Arial" panose="020B0604020202020204" pitchFamily="34" charset="0"/>
              </a:rPr>
              <a:t>α</a:t>
            </a:r>
            <a:r>
              <a:rPr lang="pl-PL" sz="1100" b="1" baseline="-25000">
                <a:latin typeface="Arial" panose="020B0604020202020204" pitchFamily="34" charset="0"/>
                <a:cs typeface="Arial" panose="020B0604020202020204" pitchFamily="34" charset="0"/>
              </a:rPr>
              <a:t>c</a:t>
            </a:r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  <xdr:sp macro="" textlink="'obl_W.Ch.'!E28">
        <xdr:nvSpPr>
          <xdr:cNvPr id="54" name="pole tekstowe 53">
            <a:extLst>
              <a:ext uri="{FF2B5EF4-FFF2-40B4-BE49-F238E27FC236}">
                <a16:creationId xmlns:a16="http://schemas.microsoft.com/office/drawing/2014/main" id="{00000000-0008-0000-1200-000036000000}"/>
              </a:ext>
            </a:extLst>
          </xdr:cNvPr>
          <xdr:cNvSpPr txBox="1"/>
        </xdr:nvSpPr>
        <xdr:spPr>
          <a:xfrm>
            <a:off x="3048000" y="22098000"/>
            <a:ext cx="18288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CE298FBC-971C-47BC-B23B-6C09E409ECC3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A₀ = 706,86 [mm]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h.'!E29">
        <xdr:nvSpPr>
          <xdr:cNvPr id="55" name="pole tekstowe 54">
            <a:extLst>
              <a:ext uri="{FF2B5EF4-FFF2-40B4-BE49-F238E27FC236}">
                <a16:creationId xmlns:a16="http://schemas.microsoft.com/office/drawing/2014/main" id="{00000000-0008-0000-1200-000037000000}"/>
              </a:ext>
            </a:extLst>
          </xdr:cNvPr>
          <xdr:cNvSpPr txBox="1"/>
        </xdr:nvSpPr>
        <xdr:spPr>
          <a:xfrm>
            <a:off x="4876800" y="22098000"/>
            <a:ext cx="18288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6F923761-92D2-42BE-9385-F80566DF64DB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d₀ = 30 [mm]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h.'!C27">
        <xdr:nvSpPr>
          <xdr:cNvPr id="56" name="pole tekstowe 55">
            <a:extLst>
              <a:ext uri="{FF2B5EF4-FFF2-40B4-BE49-F238E27FC236}">
                <a16:creationId xmlns:a16="http://schemas.microsoft.com/office/drawing/2014/main" id="{00000000-0008-0000-1200-000038000000}"/>
              </a:ext>
            </a:extLst>
          </xdr:cNvPr>
          <xdr:cNvSpPr txBox="1"/>
        </xdr:nvSpPr>
        <xdr:spPr>
          <a:xfrm>
            <a:off x="1571625" y="22098000"/>
            <a:ext cx="609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C2AFA999-478A-48D8-8229-3ABE5B7AABB3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0,342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7" name="pole tekstowe 56">
            <a:extLst>
              <a:ext uri="{FF2B5EF4-FFF2-40B4-BE49-F238E27FC236}">
                <a16:creationId xmlns:a16="http://schemas.microsoft.com/office/drawing/2014/main" id="{00000000-0008-0000-1200-000039000000}"/>
              </a:ext>
            </a:extLst>
          </xdr:cNvPr>
          <xdr:cNvSpPr txBox="1"/>
        </xdr:nvSpPr>
        <xdr:spPr>
          <a:xfrm>
            <a:off x="1219200" y="22479000"/>
            <a:ext cx="609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M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obl.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  <xdr:sp macro="" textlink="'obl_W.Ch.'!G25">
        <xdr:nvSpPr>
          <xdr:cNvPr id="58" name="pole tekstowe 57">
            <a:extLst>
              <a:ext uri="{FF2B5EF4-FFF2-40B4-BE49-F238E27FC236}">
                <a16:creationId xmlns:a16="http://schemas.microsoft.com/office/drawing/2014/main" id="{00000000-0008-0000-1200-00003A000000}"/>
              </a:ext>
            </a:extLst>
          </xdr:cNvPr>
          <xdr:cNvSpPr txBox="1"/>
        </xdr:nvSpPr>
        <xdr:spPr>
          <a:xfrm>
            <a:off x="1714500" y="22479000"/>
            <a:ext cx="1219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A7EE6F5C-E866-4F7D-9979-906E846E8882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3,178 [kg/s]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h.'!E8">
        <xdr:nvSpPr>
          <xdr:cNvPr id="59" name="pole tekstowe 58">
            <a:extLst>
              <a:ext uri="{FF2B5EF4-FFF2-40B4-BE49-F238E27FC236}">
                <a16:creationId xmlns:a16="http://schemas.microsoft.com/office/drawing/2014/main" id="{00000000-0008-0000-1200-00003B000000}"/>
              </a:ext>
            </a:extLst>
          </xdr:cNvPr>
          <xdr:cNvSpPr txBox="1"/>
        </xdr:nvSpPr>
        <xdr:spPr>
          <a:xfrm>
            <a:off x="1219200" y="22860000"/>
            <a:ext cx="18288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EDA52EB5-9EE2-428C-AA2C-0E90A053C061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p₁ = 7 [bar]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h.'!E13">
        <xdr:nvSpPr>
          <xdr:cNvPr id="60" name="pole tekstowe 59">
            <a:extLst>
              <a:ext uri="{FF2B5EF4-FFF2-40B4-BE49-F238E27FC236}">
                <a16:creationId xmlns:a16="http://schemas.microsoft.com/office/drawing/2014/main" id="{00000000-0008-0000-1200-00003C000000}"/>
              </a:ext>
            </a:extLst>
          </xdr:cNvPr>
          <xdr:cNvSpPr txBox="1"/>
        </xdr:nvSpPr>
        <xdr:spPr>
          <a:xfrm>
            <a:off x="1219200" y="23241000"/>
            <a:ext cx="18288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8E47DA7E-E885-4261-8F67-31C9FEE5A45F}" type="TxLink">
              <a:rPr lang="el-GR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ρ = 1009,827 [kg/m³]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1" name="pole tekstowe 60">
            <a:extLst>
              <a:ext uri="{FF2B5EF4-FFF2-40B4-BE49-F238E27FC236}">
                <a16:creationId xmlns:a16="http://schemas.microsoft.com/office/drawing/2014/main" id="{00000000-0008-0000-1200-00003D000000}"/>
              </a:ext>
            </a:extLst>
          </xdr:cNvPr>
          <xdr:cNvSpPr txBox="1"/>
        </xdr:nvSpPr>
        <xdr:spPr>
          <a:xfrm>
            <a:off x="609600" y="23622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t>Najmniejsza wewnętrzna średnica króćca dopływowego zaworu bezpieczeństwa:</a:t>
            </a:r>
          </a:p>
        </xdr:txBody>
      </xdr:sp>
      <xdr:sp macro="" textlink="'obl_W.Ch.'!E35">
        <xdr:nvSpPr>
          <xdr:cNvPr id="62" name="pole tekstowe 61">
            <a:extLst>
              <a:ext uri="{FF2B5EF4-FFF2-40B4-BE49-F238E27FC236}">
                <a16:creationId xmlns:a16="http://schemas.microsoft.com/office/drawing/2014/main" id="{00000000-0008-0000-1200-00003E000000}"/>
              </a:ext>
            </a:extLst>
          </xdr:cNvPr>
          <xdr:cNvSpPr txBox="1"/>
        </xdr:nvSpPr>
        <xdr:spPr>
          <a:xfrm>
            <a:off x="1219200" y="24003000"/>
            <a:ext cx="18288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5A2CE425-7AF1-4C61-93D9-7E2ABE51B4EA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d₀ = 17,952 [mm]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h.'!C37">
        <xdr:nvSpPr>
          <xdr:cNvPr id="63" name="pole tekstowe 62">
            <a:extLst>
              <a:ext uri="{FF2B5EF4-FFF2-40B4-BE49-F238E27FC236}">
                <a16:creationId xmlns:a16="http://schemas.microsoft.com/office/drawing/2014/main" id="{00000000-0008-0000-1200-00003F000000}"/>
              </a:ext>
            </a:extLst>
          </xdr:cNvPr>
          <xdr:cNvSpPr txBox="1"/>
        </xdr:nvSpPr>
        <xdr:spPr>
          <a:xfrm>
            <a:off x="609600" y="24384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E3953B0D-B7E1-4114-896B-DC9B4C98731C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Dobrano zawór bezpieczeństwa IMI PNEUMATEX: DSV 32 DGF</a:t>
            </a:fld>
            <a:endParaRPr lang="en-US" sz="1100" b="1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W.Ch.'!C38">
        <xdr:nvSpPr>
          <xdr:cNvPr id="94208" name="pole tekstowe 94207">
            <a:extLst>
              <a:ext uri="{FF2B5EF4-FFF2-40B4-BE49-F238E27FC236}">
                <a16:creationId xmlns:a16="http://schemas.microsoft.com/office/drawing/2014/main" id="{00000000-0008-0000-1200-000000700100}"/>
              </a:ext>
            </a:extLst>
          </xdr:cNvPr>
          <xdr:cNvSpPr txBox="1"/>
        </xdr:nvSpPr>
        <xdr:spPr>
          <a:xfrm>
            <a:off x="609600" y="24765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EBB9F6E8-40D2-4B8D-8991-6A09FE6A2330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Ciśnienie nastawy zaworu bezpieczeństwa: 7 [bar]</a:t>
            </a:fld>
            <a:endParaRPr lang="en-US" sz="1100" b="1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W.Ch.'!C39">
        <xdr:nvSpPr>
          <xdr:cNvPr id="94213" name="pole tekstowe 94212">
            <a:extLst>
              <a:ext uri="{FF2B5EF4-FFF2-40B4-BE49-F238E27FC236}">
                <a16:creationId xmlns:a16="http://schemas.microsoft.com/office/drawing/2014/main" id="{00000000-0008-0000-1200-000005700100}"/>
              </a:ext>
            </a:extLst>
          </xdr:cNvPr>
          <xdr:cNvSpPr txBox="1"/>
        </xdr:nvSpPr>
        <xdr:spPr>
          <a:xfrm>
            <a:off x="609600" y="2550795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B7DD626-77BB-4DB1-AD14-58427CD26D43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Ilość zaworów bezpieczeństwa: 1 szt.</a:t>
            </a:fld>
            <a:endParaRPr lang="en-US" sz="1100" b="1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W.Ch.'!C40">
        <xdr:nvSpPr>
          <xdr:cNvPr id="94214" name="pole tekstowe 94213">
            <a:extLst>
              <a:ext uri="{FF2B5EF4-FFF2-40B4-BE49-F238E27FC236}">
                <a16:creationId xmlns:a16="http://schemas.microsoft.com/office/drawing/2014/main" id="{00000000-0008-0000-1200-000006700100}"/>
              </a:ext>
            </a:extLst>
          </xdr:cNvPr>
          <xdr:cNvSpPr txBox="1"/>
        </xdr:nvSpPr>
        <xdr:spPr>
          <a:xfrm>
            <a:off x="609600" y="2512695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E410390-DC23-4D7E-BBC3-1476999BDBD9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Średnica kanału dolotowego: 30 [mm]</a:t>
            </a:fld>
            <a:endParaRPr lang="en-US" sz="1100" b="1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94215" name="pole tekstowe 94214">
            <a:extLst>
              <a:ext uri="{FF2B5EF4-FFF2-40B4-BE49-F238E27FC236}">
                <a16:creationId xmlns:a16="http://schemas.microsoft.com/office/drawing/2014/main" id="{00000000-0008-0000-1200-000007700100}"/>
              </a:ext>
            </a:extLst>
          </xdr:cNvPr>
          <xdr:cNvSpPr txBox="1"/>
        </xdr:nvSpPr>
        <xdr:spPr>
          <a:xfrm>
            <a:off x="609600" y="25908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t>Sprawdzenie poprawności doboru wg warunku: </a:t>
            </a:r>
          </a:p>
        </xdr:txBody>
      </xdr:sp>
      <xdr:sp macro="" textlink="">
        <xdr:nvSpPr>
          <xdr:cNvPr id="94216" name="pole tekstowe 94215">
            <a:extLst>
              <a:ext uri="{FF2B5EF4-FFF2-40B4-BE49-F238E27FC236}">
                <a16:creationId xmlns:a16="http://schemas.microsoft.com/office/drawing/2014/main" id="{00000000-0008-0000-1200-000008700100}"/>
              </a:ext>
            </a:extLst>
          </xdr:cNvPr>
          <xdr:cNvSpPr txBox="1"/>
        </xdr:nvSpPr>
        <xdr:spPr>
          <a:xfrm>
            <a:off x="609600" y="26289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100" b="0" i="1" u="none" strike="noStrike">
                <a:solidFill>
                  <a:srgbClr val="000000"/>
                </a:solidFill>
                <a:latin typeface="Arial"/>
                <a:cs typeface="Arial"/>
              </a:rPr>
              <a:t>d</a:t>
            </a:r>
            <a:r>
              <a:rPr lang="en-US" sz="1100" b="0" i="1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o</a:t>
            </a:r>
            <a:r>
              <a:rPr lang="en-US" sz="1100" b="0" i="1" u="none" strike="noStrike">
                <a:solidFill>
                  <a:srgbClr val="000000"/>
                </a:solidFill>
                <a:latin typeface="Arial"/>
                <a:cs typeface="Arial"/>
              </a:rPr>
              <a:t> dobranego zaworu</a:t>
            </a:r>
            <a:r>
              <a:rPr lang="pl-PL" sz="1100" b="0" i="1" u="none" strike="noStrike">
                <a:solidFill>
                  <a:srgbClr val="000000"/>
                </a:solidFill>
                <a:latin typeface="Arial"/>
                <a:cs typeface="Arial"/>
              </a:rPr>
              <a:t>    ≥    d</a:t>
            </a:r>
            <a:r>
              <a:rPr lang="pl-PL" sz="1100" b="0" i="1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o</a:t>
            </a:r>
            <a:r>
              <a:rPr lang="pl-PL" sz="1100" b="0" i="1" u="none" strike="noStrike">
                <a:solidFill>
                  <a:srgbClr val="000000"/>
                </a:solidFill>
                <a:latin typeface="Arial"/>
                <a:cs typeface="Arial"/>
              </a:rPr>
              <a:t> obliczeniowe</a:t>
            </a:r>
            <a:endParaRPr lang="en-US" sz="1100" b="0" i="1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W.Ch.'!C43">
        <xdr:nvSpPr>
          <xdr:cNvPr id="94217" name="pole tekstowe 94216">
            <a:extLst>
              <a:ext uri="{FF2B5EF4-FFF2-40B4-BE49-F238E27FC236}">
                <a16:creationId xmlns:a16="http://schemas.microsoft.com/office/drawing/2014/main" id="{00000000-0008-0000-1200-000009700100}"/>
              </a:ext>
            </a:extLst>
          </xdr:cNvPr>
          <xdr:cNvSpPr txBox="1"/>
        </xdr:nvSpPr>
        <xdr:spPr>
          <a:xfrm>
            <a:off x="609600" y="265557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A216C35C-B9F8-4850-970D-8C115CFB3981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30 [mm]     większe od     17,952 [mm]</a:t>
            </a:fld>
            <a:endParaRPr lang="en-US" sz="1100" b="1" i="1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grpSp>
        <xdr:nvGrpSpPr>
          <xdr:cNvPr id="94218" name="Grupa 94217">
            <a:extLst>
              <a:ext uri="{FF2B5EF4-FFF2-40B4-BE49-F238E27FC236}">
                <a16:creationId xmlns:a16="http://schemas.microsoft.com/office/drawing/2014/main" id="{00000000-0008-0000-1200-00000A700100}"/>
              </a:ext>
            </a:extLst>
          </xdr:cNvPr>
          <xdr:cNvGrpSpPr/>
        </xdr:nvGrpSpPr>
        <xdr:grpSpPr>
          <a:xfrm>
            <a:off x="609600" y="26860500"/>
            <a:ext cx="7315201" cy="381000"/>
            <a:chOff x="609600" y="26670000"/>
            <a:chExt cx="7315201" cy="381000"/>
          </a:xfrm>
        </xdr:grpSpPr>
        <xdr:sp macro="" textlink="'obl_W.Ch.'!B45">
          <xdr:nvSpPr>
            <xdr:cNvPr id="94219" name="pole tekstowe 94218">
              <a:extLst>
                <a:ext uri="{FF2B5EF4-FFF2-40B4-BE49-F238E27FC236}">
                  <a16:creationId xmlns:a16="http://schemas.microsoft.com/office/drawing/2014/main" id="{00000000-0008-0000-1200-00000B700100}"/>
                </a:ext>
              </a:extLst>
            </xdr:cNvPr>
            <xdr:cNvSpPr txBox="1"/>
          </xdr:nvSpPr>
          <xdr:spPr>
            <a:xfrm>
              <a:off x="609601" y="266700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064D5E53-C6E1-4CBF-A1CD-AEC3A0FB81FD}" type="TxLink">
                <a:rPr lang="en-US" sz="1100" b="1" i="0" u="none" strike="noStrike">
                  <a:solidFill>
                    <a:srgbClr val="00B050"/>
                  </a:solidFill>
                  <a:latin typeface="Arial"/>
                  <a:cs typeface="Arial"/>
                </a:rPr>
                <a:pPr algn="l"/>
                <a:t>Dobrany zawór spełnia wymagania normy PN-B-02414:1999</a:t>
              </a:fld>
              <a:endParaRPr lang="en-US" sz="1100" b="0" i="0" u="none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'obl_W.Ch.'!B46">
          <xdr:nvSpPr>
            <xdr:cNvPr id="94220" name="pole tekstowe 94219">
              <a:extLst>
                <a:ext uri="{FF2B5EF4-FFF2-40B4-BE49-F238E27FC236}">
                  <a16:creationId xmlns:a16="http://schemas.microsoft.com/office/drawing/2014/main" id="{00000000-0008-0000-1200-00000C700100}"/>
                </a:ext>
              </a:extLst>
            </xdr:cNvPr>
            <xdr:cNvSpPr txBox="1"/>
          </xdr:nvSpPr>
          <xdr:spPr>
            <a:xfrm>
              <a:off x="609600" y="26670000"/>
              <a:ext cx="5800725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70048B0A-3733-4509-8E4A-2B03923E754E}" type="TxLink">
                <a:rPr lang="en-US" sz="1100" b="1" i="0" u="none" strike="noStrike">
                  <a:solidFill>
                    <a:srgbClr val="FF0000"/>
                  </a:solidFill>
                  <a:latin typeface="Arial"/>
                  <a:cs typeface="Arial"/>
                </a:rPr>
                <a:pPr algn="l"/>
                <a:t> </a:t>
              </a:fld>
              <a:endParaRPr lang="en-US" sz="1100" b="0" i="0" u="none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57</xdr:row>
      <xdr:rowOff>0</xdr:rowOff>
    </xdr:from>
    <xdr:to>
      <xdr:col>13</xdr:col>
      <xdr:colOff>0</xdr:colOff>
      <xdr:row>59</xdr:row>
      <xdr:rowOff>0</xdr:rowOff>
    </xdr:to>
    <xdr:sp macro="" textlink="">
      <xdr:nvSpPr>
        <xdr:cNvPr id="94328" name="pole tekstowe 94327">
          <a:extLst>
            <a:ext uri="{FF2B5EF4-FFF2-40B4-BE49-F238E27FC236}">
              <a16:creationId xmlns:a16="http://schemas.microsoft.com/office/drawing/2014/main" id="{00000000-0008-0000-1200-000078700100}"/>
            </a:ext>
          </a:extLst>
        </xdr:cNvPr>
        <xdr:cNvSpPr txBox="1"/>
      </xdr:nvSpPr>
      <xdr:spPr>
        <a:xfrm>
          <a:off x="609600" y="10287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1. Wyznaczenie przepustowości zaworu bezpieczeństwa</a:t>
          </a:r>
        </a:p>
      </xdr:txBody>
    </xdr:sp>
    <xdr:clientData/>
  </xdr:twoCellAnchor>
  <xdr:twoCellAnchor>
    <xdr:from>
      <xdr:col>1</xdr:col>
      <xdr:colOff>0</xdr:colOff>
      <xdr:row>59</xdr:row>
      <xdr:rowOff>0</xdr:rowOff>
    </xdr:from>
    <xdr:to>
      <xdr:col>13</xdr:col>
      <xdr:colOff>0</xdr:colOff>
      <xdr:row>62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4329" name="pole tekstowe 94328">
              <a:extLst>
                <a:ext uri="{FF2B5EF4-FFF2-40B4-BE49-F238E27FC236}">
                  <a16:creationId xmlns:a16="http://schemas.microsoft.com/office/drawing/2014/main" id="{00000000-0008-0000-1200-000079700100}"/>
                </a:ext>
              </a:extLst>
            </xdr:cNvPr>
            <xdr:cNvSpPr txBox="1"/>
          </xdr:nvSpPr>
          <xdr:spPr>
            <a:xfrm>
              <a:off x="609600" y="106680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pl-PL" sz="1400" b="0" i="1">
                        <a:latin typeface="Cambria Math" panose="02040503050406030204" pitchFamily="18" charset="0"/>
                      </a:rPr>
                      <m:t>𝑀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=447,3⋅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𝑏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𝐴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ad>
                      <m:radPr>
                        <m:degHide m:val="on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radPr>
                      <m:deg/>
                      <m:e>
                        <m:d>
                          <m:d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</m:e>
                        </m:d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𝜌</m:t>
                        </m:r>
                      </m:e>
                    </m:ra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r>
                      <m:rPr>
                        <m:sty m:val="p"/>
                      </m:rPr>
                      <a:rPr lang="pl-PL" sz="1400" b="0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lub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𝑀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=0,44⋅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𝑉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𝑘𝑔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𝑠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94329" name="pole tekstowe 94328">
              <a:extLst>
                <a:ext uri="{FF2B5EF4-FFF2-40B4-BE49-F238E27FC236}">
                  <a16:creationId xmlns:a16="http://schemas.microsoft.com/office/drawing/2014/main" id="{0ACF4B37-069C-4242-AE9C-FCDA9B724858}"/>
                </a:ext>
              </a:extLst>
            </xdr:cNvPr>
            <xdr:cNvSpPr txBox="1"/>
          </xdr:nvSpPr>
          <xdr:spPr>
            <a:xfrm>
              <a:off x="609600" y="106680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𝑀=447,3⋅𝑏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⋅𝐴⋅√((𝑝_2−𝑝_1 )⋅𝜌)    lub   𝑀=0,44⋅𝑉  [𝑘𝑔/𝑠]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1</xdr:col>
      <xdr:colOff>0</xdr:colOff>
      <xdr:row>61</xdr:row>
      <xdr:rowOff>0</xdr:rowOff>
    </xdr:from>
    <xdr:to>
      <xdr:col>13</xdr:col>
      <xdr:colOff>0</xdr:colOff>
      <xdr:row>63</xdr:row>
      <xdr:rowOff>0</xdr:rowOff>
    </xdr:to>
    <xdr:sp macro="" textlink="">
      <xdr:nvSpPr>
        <xdr:cNvPr id="94330" name="pole tekstowe 94329">
          <a:extLst>
            <a:ext uri="{FF2B5EF4-FFF2-40B4-BE49-F238E27FC236}">
              <a16:creationId xmlns:a16="http://schemas.microsoft.com/office/drawing/2014/main" id="{00000000-0008-0000-1200-00007A700100}"/>
            </a:ext>
          </a:extLst>
        </xdr:cNvPr>
        <xdr:cNvSpPr txBox="1"/>
      </xdr:nvSpPr>
      <xdr:spPr>
        <a:xfrm>
          <a:off x="609600" y="11049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gdzie: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13</xdr:col>
      <xdr:colOff>0</xdr:colOff>
      <xdr:row>64</xdr:row>
      <xdr:rowOff>0</xdr:rowOff>
    </xdr:to>
    <xdr:sp macro="" textlink="">
      <xdr:nvSpPr>
        <xdr:cNvPr id="94331" name="pole tekstowe 94330">
          <a:extLst>
            <a:ext uri="{FF2B5EF4-FFF2-40B4-BE49-F238E27FC236}">
              <a16:creationId xmlns:a16="http://schemas.microsoft.com/office/drawing/2014/main" id="{00000000-0008-0000-1200-00007B700100}"/>
            </a:ext>
          </a:extLst>
        </xdr:cNvPr>
        <xdr:cNvSpPr txBox="1"/>
      </xdr:nvSpPr>
      <xdr:spPr>
        <a:xfrm>
          <a:off x="1219200" y="11430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M - masowa przepustowość zaworu bezpieczeństwa [kg/s]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13</xdr:col>
      <xdr:colOff>0</xdr:colOff>
      <xdr:row>66</xdr:row>
      <xdr:rowOff>0</xdr:rowOff>
    </xdr:to>
    <xdr:sp macro="" textlink="">
      <xdr:nvSpPr>
        <xdr:cNvPr id="94332" name="pole tekstowe 94331">
          <a:extLst>
            <a:ext uri="{FF2B5EF4-FFF2-40B4-BE49-F238E27FC236}">
              <a16:creationId xmlns:a16="http://schemas.microsoft.com/office/drawing/2014/main" id="{00000000-0008-0000-1200-00007C700100}"/>
            </a:ext>
          </a:extLst>
        </xdr:cNvPr>
        <xdr:cNvSpPr txBox="1"/>
      </xdr:nvSpPr>
      <xdr:spPr>
        <a:xfrm>
          <a:off x="1219200" y="11811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A - powierzchnia przekroju poprzecznego jednej rurki wężownicy wymiennika [m</a:t>
          </a:r>
          <a:r>
            <a:rPr lang="pl-PL" sz="1100" b="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13</xdr:col>
      <xdr:colOff>0</xdr:colOff>
      <xdr:row>68</xdr:row>
      <xdr:rowOff>0</xdr:rowOff>
    </xdr:to>
    <xdr:sp macro="" textlink="">
      <xdr:nvSpPr>
        <xdr:cNvPr id="94333" name="pole tekstowe 94332">
          <a:extLst>
            <a:ext uri="{FF2B5EF4-FFF2-40B4-BE49-F238E27FC236}">
              <a16:creationId xmlns:a16="http://schemas.microsoft.com/office/drawing/2014/main" id="{00000000-0008-0000-1200-00007D700100}"/>
            </a:ext>
          </a:extLst>
        </xdr:cNvPr>
        <xdr:cNvSpPr txBox="1"/>
      </xdr:nvSpPr>
      <xdr:spPr>
        <a:xfrm>
          <a:off x="1219200" y="12192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ciśnienie nastawy zaworu bezpieczeństwa [bar]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13</xdr:col>
      <xdr:colOff>0</xdr:colOff>
      <xdr:row>70</xdr:row>
      <xdr:rowOff>0</xdr:rowOff>
    </xdr:to>
    <xdr:sp macro="" textlink="">
      <xdr:nvSpPr>
        <xdr:cNvPr id="94334" name="pole tekstowe 94333">
          <a:extLst>
            <a:ext uri="{FF2B5EF4-FFF2-40B4-BE49-F238E27FC236}">
              <a16:creationId xmlns:a16="http://schemas.microsoft.com/office/drawing/2014/main" id="{00000000-0008-0000-1200-00007E700100}"/>
            </a:ext>
          </a:extLst>
        </xdr:cNvPr>
        <xdr:cNvSpPr txBox="1"/>
      </xdr:nvSpPr>
      <xdr:spPr>
        <a:xfrm>
          <a:off x="1219200" y="12573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ciśnienie nominalne za</a:t>
          </a:r>
          <a:r>
            <a:rPr lang="pl-PL" sz="1100" b="0" baseline="0">
              <a:latin typeface="Arial" panose="020B0604020202020204" pitchFamily="34" charset="0"/>
              <a:cs typeface="Arial" panose="020B0604020202020204" pitchFamily="34" charset="0"/>
            </a:rPr>
            <a:t> wymiennikiem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[bar]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13</xdr:col>
      <xdr:colOff>0</xdr:colOff>
      <xdr:row>72</xdr:row>
      <xdr:rowOff>0</xdr:rowOff>
    </xdr:to>
    <xdr:sp macro="" textlink="">
      <xdr:nvSpPr>
        <xdr:cNvPr id="94335" name="pole tekstowe 94334">
          <a:extLst>
            <a:ext uri="{FF2B5EF4-FFF2-40B4-BE49-F238E27FC236}">
              <a16:creationId xmlns:a16="http://schemas.microsoft.com/office/drawing/2014/main" id="{00000000-0008-0000-1200-00007F700100}"/>
            </a:ext>
          </a:extLst>
        </xdr:cNvPr>
        <xdr:cNvSpPr txBox="1"/>
      </xdr:nvSpPr>
      <xdr:spPr>
        <a:xfrm>
          <a:off x="1219200" y="12954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ρ -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gęstość wody sieciowej przy jej obliczeniowej temperaturze [kg/m</a:t>
          </a:r>
          <a:r>
            <a:rPr lang="pl-PL" sz="1100" b="0" baseline="300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2</xdr:col>
      <xdr:colOff>0</xdr:colOff>
      <xdr:row>74</xdr:row>
      <xdr:rowOff>180975</xdr:rowOff>
    </xdr:from>
    <xdr:to>
      <xdr:col>13</xdr:col>
      <xdr:colOff>0</xdr:colOff>
      <xdr:row>75</xdr:row>
      <xdr:rowOff>180975</xdr:rowOff>
    </xdr:to>
    <xdr:sp macro="" textlink="">
      <xdr:nvSpPr>
        <xdr:cNvPr id="94336" name="pole tekstowe 94335">
          <a:extLst>
            <a:ext uri="{FF2B5EF4-FFF2-40B4-BE49-F238E27FC236}">
              <a16:creationId xmlns:a16="http://schemas.microsoft.com/office/drawing/2014/main" id="{00000000-0008-0000-1200-000080700100}"/>
            </a:ext>
          </a:extLst>
        </xdr:cNvPr>
        <xdr:cNvSpPr txBox="1"/>
      </xdr:nvSpPr>
      <xdr:spPr>
        <a:xfrm>
          <a:off x="1219200" y="13706475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V - pojemność wodna instalacji c.o. [m</a:t>
          </a:r>
          <a:r>
            <a:rPr lang="pl-PL" sz="1100" b="0" baseline="300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13</xdr:col>
      <xdr:colOff>0</xdr:colOff>
      <xdr:row>80</xdr:row>
      <xdr:rowOff>0</xdr:rowOff>
    </xdr:to>
    <xdr:sp macro="" textlink="'obl_W.Ch.'!E8">
      <xdr:nvSpPr>
        <xdr:cNvPr id="94337" name="pole tekstowe 94336">
          <a:extLst>
            <a:ext uri="{FF2B5EF4-FFF2-40B4-BE49-F238E27FC236}">
              <a16:creationId xmlns:a16="http://schemas.microsoft.com/office/drawing/2014/main" id="{00000000-0008-0000-1200-000081700100}"/>
            </a:ext>
          </a:extLst>
        </xdr:cNvPr>
        <xdr:cNvSpPr txBox="1"/>
      </xdr:nvSpPr>
      <xdr:spPr>
        <a:xfrm>
          <a:off x="1219200" y="15049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2575FAA5-AD9F-43ED-9C89-87048C2CEA32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p₁ = 7 [bar]</a:t>
          </a:fld>
          <a:endParaRPr lang="pl-PL" sz="11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80</xdr:row>
      <xdr:rowOff>114300</xdr:rowOff>
    </xdr:from>
    <xdr:to>
      <xdr:col>13</xdr:col>
      <xdr:colOff>0</xdr:colOff>
      <xdr:row>81</xdr:row>
      <xdr:rowOff>114300</xdr:rowOff>
    </xdr:to>
    <xdr:sp macro="" textlink="'obl_W.Ch.'!E9">
      <xdr:nvSpPr>
        <xdr:cNvPr id="94338" name="pole tekstowe 94337">
          <a:extLst>
            <a:ext uri="{FF2B5EF4-FFF2-40B4-BE49-F238E27FC236}">
              <a16:creationId xmlns:a16="http://schemas.microsoft.com/office/drawing/2014/main" id="{00000000-0008-0000-1200-000082700100}"/>
            </a:ext>
          </a:extLst>
        </xdr:cNvPr>
        <xdr:cNvSpPr txBox="1"/>
      </xdr:nvSpPr>
      <xdr:spPr>
        <a:xfrm>
          <a:off x="1219200" y="153543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77805939-8E70-42B0-8073-65FFFD9828D5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p₂ = 12 [bar]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9525</xdr:colOff>
      <xdr:row>82</xdr:row>
      <xdr:rowOff>38100</xdr:rowOff>
    </xdr:from>
    <xdr:to>
      <xdr:col>13</xdr:col>
      <xdr:colOff>9525</xdr:colOff>
      <xdr:row>83</xdr:row>
      <xdr:rowOff>38100</xdr:rowOff>
    </xdr:to>
    <xdr:sp macro="" textlink="'obl_W.Ch.'!E13">
      <xdr:nvSpPr>
        <xdr:cNvPr id="94339" name="pole tekstowe 94338">
          <a:extLst>
            <a:ext uri="{FF2B5EF4-FFF2-40B4-BE49-F238E27FC236}">
              <a16:creationId xmlns:a16="http://schemas.microsoft.com/office/drawing/2014/main" id="{00000000-0008-0000-1200-000083700100}"/>
            </a:ext>
          </a:extLst>
        </xdr:cNvPr>
        <xdr:cNvSpPr txBox="1"/>
      </xdr:nvSpPr>
      <xdr:spPr>
        <a:xfrm>
          <a:off x="1228725" y="156591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F0DD64E-BD70-4872-8425-0216173972F8}" type="TxLink">
            <a:rPr lang="el-GR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ρ = 1009,827 [kg/m³]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83</xdr:row>
      <xdr:rowOff>152400</xdr:rowOff>
    </xdr:from>
    <xdr:to>
      <xdr:col>13</xdr:col>
      <xdr:colOff>0</xdr:colOff>
      <xdr:row>84</xdr:row>
      <xdr:rowOff>152400</xdr:rowOff>
    </xdr:to>
    <xdr:sp macro="" textlink="'obl_W.Ch.'!E19">
      <xdr:nvSpPr>
        <xdr:cNvPr id="94340" name="pole tekstowe 94339">
          <a:extLst>
            <a:ext uri="{FF2B5EF4-FFF2-40B4-BE49-F238E27FC236}">
              <a16:creationId xmlns:a16="http://schemas.microsoft.com/office/drawing/2014/main" id="{00000000-0008-0000-1200-000084700100}"/>
            </a:ext>
          </a:extLst>
        </xdr:cNvPr>
        <xdr:cNvSpPr txBox="1"/>
      </xdr:nvSpPr>
      <xdr:spPr>
        <a:xfrm>
          <a:off x="1219200" y="159639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4FFBF03-9BCB-4C17-8F57-DF4452B955F6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A = 0,0001 [m²]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13</xdr:col>
      <xdr:colOff>0</xdr:colOff>
      <xdr:row>90</xdr:row>
      <xdr:rowOff>0</xdr:rowOff>
    </xdr:to>
    <xdr:sp macro="" textlink="'obl_W.Ch.'!E23">
      <xdr:nvSpPr>
        <xdr:cNvPr id="94341" name="pole tekstowe 94340">
          <a:extLst>
            <a:ext uri="{FF2B5EF4-FFF2-40B4-BE49-F238E27FC236}">
              <a16:creationId xmlns:a16="http://schemas.microsoft.com/office/drawing/2014/main" id="{00000000-0008-0000-1200-000085700100}"/>
            </a:ext>
          </a:extLst>
        </xdr:cNvPr>
        <xdr:cNvSpPr txBox="1"/>
      </xdr:nvSpPr>
      <xdr:spPr>
        <a:xfrm>
          <a:off x="1219200" y="16954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7091C5A-6CC1-4BD9-ABF5-66988035CF8D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M = 3,178 [kg/s]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13</xdr:col>
      <xdr:colOff>0</xdr:colOff>
      <xdr:row>92</xdr:row>
      <xdr:rowOff>0</xdr:rowOff>
    </xdr:to>
    <xdr:sp macro="" textlink="'obl_W.Ch.'!J11">
      <xdr:nvSpPr>
        <xdr:cNvPr id="94342" name="pole tekstowe 94341">
          <a:extLst>
            <a:ext uri="{FF2B5EF4-FFF2-40B4-BE49-F238E27FC236}">
              <a16:creationId xmlns:a16="http://schemas.microsoft.com/office/drawing/2014/main" id="{00000000-0008-0000-1200-000086700100}"/>
            </a:ext>
          </a:extLst>
        </xdr:cNvPr>
        <xdr:cNvSpPr txBox="1"/>
      </xdr:nvSpPr>
      <xdr:spPr>
        <a:xfrm>
          <a:off x="1219200" y="17335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0F83FBB9-0C00-4987-995A-ABEB20481812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Ilość przyjętych do obliczeń zaworów bezpieczeństwa: 1 szt.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13</xdr:col>
      <xdr:colOff>0</xdr:colOff>
      <xdr:row>94</xdr:row>
      <xdr:rowOff>0</xdr:rowOff>
    </xdr:to>
    <xdr:sp macro="" textlink="">
      <xdr:nvSpPr>
        <xdr:cNvPr id="94343" name="pole tekstowe 94342">
          <a:extLst>
            <a:ext uri="{FF2B5EF4-FFF2-40B4-BE49-F238E27FC236}">
              <a16:creationId xmlns:a16="http://schemas.microsoft.com/office/drawing/2014/main" id="{00000000-0008-0000-1200-000087700100}"/>
            </a:ext>
          </a:extLst>
        </xdr:cNvPr>
        <xdr:cNvSpPr txBox="1"/>
      </xdr:nvSpPr>
      <xdr:spPr>
        <a:xfrm>
          <a:off x="1219200" y="17716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t>Wymagana przepustowość pojedynczego zaworu bezpieczeństwa: 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13</xdr:col>
      <xdr:colOff>0</xdr:colOff>
      <xdr:row>96</xdr:row>
      <xdr:rowOff>0</xdr:rowOff>
    </xdr:to>
    <xdr:sp macro="" textlink="'obl_W.Ch.'!G11">
      <xdr:nvSpPr>
        <xdr:cNvPr id="94344" name="pole tekstowe 94343">
          <a:extLst>
            <a:ext uri="{FF2B5EF4-FFF2-40B4-BE49-F238E27FC236}">
              <a16:creationId xmlns:a16="http://schemas.microsoft.com/office/drawing/2014/main" id="{00000000-0008-0000-1200-000088700100}"/>
            </a:ext>
          </a:extLst>
        </xdr:cNvPr>
        <xdr:cNvSpPr txBox="1"/>
      </xdr:nvSpPr>
      <xdr:spPr>
        <a:xfrm>
          <a:off x="1219200" y="18097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2648C0D-4BBD-489B-9D8B-2993A3CF37C5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3,178 [kg/s]  /  1 szt.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4</xdr:col>
      <xdr:colOff>0</xdr:colOff>
      <xdr:row>98</xdr:row>
      <xdr:rowOff>0</xdr:rowOff>
    </xdr:to>
    <xdr:sp macro="" textlink="">
      <xdr:nvSpPr>
        <xdr:cNvPr id="94345" name="pole tekstowe 94344">
          <a:extLst>
            <a:ext uri="{FF2B5EF4-FFF2-40B4-BE49-F238E27FC236}">
              <a16:creationId xmlns:a16="http://schemas.microsoft.com/office/drawing/2014/main" id="{00000000-0008-0000-1200-000089700100}"/>
            </a:ext>
          </a:extLst>
        </xdr:cNvPr>
        <xdr:cNvSpPr txBox="1"/>
      </xdr:nvSpPr>
      <xdr:spPr>
        <a:xfrm>
          <a:off x="1219200" y="184785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 i="0" u="none" strike="noStrike">
              <a:solidFill>
                <a:srgbClr val="000000"/>
              </a:solidFill>
              <a:latin typeface="Arial"/>
              <a:cs typeface="Arial"/>
            </a:rPr>
            <a:t>M</a:t>
          </a:r>
          <a:r>
            <a:rPr lang="pl-PL" sz="1100" b="0" i="0" u="none" strike="noStrike" baseline="-25000">
              <a:solidFill>
                <a:srgbClr val="000000"/>
              </a:solidFill>
              <a:latin typeface="Arial"/>
              <a:cs typeface="Arial"/>
            </a:rPr>
            <a:t>obl. </a:t>
          </a:r>
          <a:r>
            <a:rPr lang="pl-PL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  ≥</a:t>
          </a:r>
          <a:endParaRPr lang="en-US" sz="1100" b="0" i="0" u="none" strike="noStrike" baseline="-2500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581025</xdr:colOff>
      <xdr:row>97</xdr:row>
      <xdr:rowOff>0</xdr:rowOff>
    </xdr:from>
    <xdr:to>
      <xdr:col>4</xdr:col>
      <xdr:colOff>581025</xdr:colOff>
      <xdr:row>98</xdr:row>
      <xdr:rowOff>0</xdr:rowOff>
    </xdr:to>
    <xdr:sp macro="" textlink="'obl_W.Ch.'!G25">
      <xdr:nvSpPr>
        <xdr:cNvPr id="94346" name="pole tekstowe 94345">
          <a:extLst>
            <a:ext uri="{FF2B5EF4-FFF2-40B4-BE49-F238E27FC236}">
              <a16:creationId xmlns:a16="http://schemas.microsoft.com/office/drawing/2014/main" id="{00000000-0008-0000-1200-00008A700100}"/>
            </a:ext>
          </a:extLst>
        </xdr:cNvPr>
        <xdr:cNvSpPr txBox="1"/>
      </xdr:nvSpPr>
      <xdr:spPr>
        <a:xfrm>
          <a:off x="1800225" y="184785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103AAF6-BD35-42AB-A2C6-5481DA91A564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3,178 [kg/s]</a:t>
          </a:fld>
          <a:endParaRPr lang="en-US" sz="1100" b="0" i="0" u="none" strike="noStrike" baseline="-2500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13</xdr:col>
      <xdr:colOff>0</xdr:colOff>
      <xdr:row>74</xdr:row>
      <xdr:rowOff>0</xdr:rowOff>
    </xdr:to>
    <xdr:sp macro="" textlink="">
      <xdr:nvSpPr>
        <xdr:cNvPr id="94347" name="pole tekstowe 94346">
          <a:extLst>
            <a:ext uri="{FF2B5EF4-FFF2-40B4-BE49-F238E27FC236}">
              <a16:creationId xmlns:a16="http://schemas.microsoft.com/office/drawing/2014/main" id="{00000000-0008-0000-1200-00008B700100}"/>
            </a:ext>
          </a:extLst>
        </xdr:cNvPr>
        <xdr:cNvSpPr txBox="1"/>
      </xdr:nvSpPr>
      <xdr:spPr>
        <a:xfrm>
          <a:off x="1219200" y="13335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b - współczynnik zależny od różnicy ciśnień p₂ - p₁</a:t>
          </a:r>
        </a:p>
      </xdr:txBody>
    </xdr:sp>
    <xdr:clientData/>
  </xdr:twoCellAnchor>
  <xdr:twoCellAnchor>
    <xdr:from>
      <xdr:col>2</xdr:col>
      <xdr:colOff>9525</xdr:colOff>
      <xdr:row>85</xdr:row>
      <xdr:rowOff>76200</xdr:rowOff>
    </xdr:from>
    <xdr:to>
      <xdr:col>13</xdr:col>
      <xdr:colOff>9525</xdr:colOff>
      <xdr:row>86</xdr:row>
      <xdr:rowOff>76200</xdr:rowOff>
    </xdr:to>
    <xdr:sp macro="" textlink="'obl_W.Ch.'!E22">
      <xdr:nvSpPr>
        <xdr:cNvPr id="94348" name="pole tekstowe 94347">
          <a:extLst>
            <a:ext uri="{FF2B5EF4-FFF2-40B4-BE49-F238E27FC236}">
              <a16:creationId xmlns:a16="http://schemas.microsoft.com/office/drawing/2014/main" id="{00000000-0008-0000-1200-00008C700100}"/>
            </a:ext>
          </a:extLst>
        </xdr:cNvPr>
        <xdr:cNvSpPr txBox="1"/>
      </xdr:nvSpPr>
      <xdr:spPr>
        <a:xfrm>
          <a:off x="1228725" y="162687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1F85DD6-099D-4476-A5FD-3FF3AB309A07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b = 1 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13</xdr:col>
      <xdr:colOff>0</xdr:colOff>
      <xdr:row>88</xdr:row>
      <xdr:rowOff>0</xdr:rowOff>
    </xdr:to>
    <xdr:sp macro="" textlink="'obl_W.Ch.'!E21">
      <xdr:nvSpPr>
        <xdr:cNvPr id="94349" name="pole tekstowe 94348">
          <a:extLst>
            <a:ext uri="{FF2B5EF4-FFF2-40B4-BE49-F238E27FC236}">
              <a16:creationId xmlns:a16="http://schemas.microsoft.com/office/drawing/2014/main" id="{00000000-0008-0000-1200-00008D700100}"/>
            </a:ext>
          </a:extLst>
        </xdr:cNvPr>
        <xdr:cNvSpPr txBox="1"/>
      </xdr:nvSpPr>
      <xdr:spPr>
        <a:xfrm>
          <a:off x="1219200" y="16573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F5D7ACF-37B6-4482-8A12-C69D5F991C34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 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0</xdr:colOff>
      <xdr:row>4</xdr:row>
      <xdr:rowOff>0</xdr:rowOff>
    </xdr:from>
    <xdr:to>
      <xdr:col>20</xdr:col>
      <xdr:colOff>0</xdr:colOff>
      <xdr:row>23</xdr:row>
      <xdr:rowOff>0</xdr:rowOff>
    </xdr:to>
    <xdr:grpSp>
      <xdr:nvGrpSpPr>
        <xdr:cNvPr id="94350" name="Grupa 94349">
          <a:hlinkClick xmlns:r="http://schemas.openxmlformats.org/officeDocument/2006/relationships" r:id="rId8" tooltip="Pobrać kartę"/>
          <a:extLst>
            <a:ext uri="{FF2B5EF4-FFF2-40B4-BE49-F238E27FC236}">
              <a16:creationId xmlns:a16="http://schemas.microsoft.com/office/drawing/2014/main" id="{00000000-0008-0000-1200-00008E700100}"/>
            </a:ext>
          </a:extLst>
        </xdr:cNvPr>
        <xdr:cNvGrpSpPr/>
      </xdr:nvGrpSpPr>
      <xdr:grpSpPr>
        <a:xfrm>
          <a:off x="8534400" y="762000"/>
          <a:ext cx="3657600" cy="3619500"/>
          <a:chOff x="9144000" y="762000"/>
          <a:chExt cx="3657600" cy="3619500"/>
        </a:xfrm>
      </xdr:grpSpPr>
      <xdr:sp macro="" textlink="">
        <xdr:nvSpPr>
          <xdr:cNvPr id="94351" name="Prostokąt: zaokrąglone rogi 94350">
            <a:extLst>
              <a:ext uri="{FF2B5EF4-FFF2-40B4-BE49-F238E27FC236}">
                <a16:creationId xmlns:a16="http://schemas.microsoft.com/office/drawing/2014/main" id="{00000000-0008-0000-1200-00008F700100}"/>
              </a:ext>
            </a:extLst>
          </xdr:cNvPr>
          <xdr:cNvSpPr/>
        </xdr:nvSpPr>
        <xdr:spPr>
          <a:xfrm>
            <a:off x="9144000" y="762000"/>
            <a:ext cx="3657600" cy="3619500"/>
          </a:xfrm>
          <a:prstGeom prst="roundRect">
            <a:avLst>
              <a:gd name="adj" fmla="val 8621"/>
            </a:avLst>
          </a:prstGeom>
          <a:solidFill>
            <a:srgbClr val="F2ECE7"/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>
            <a:glow rad="63500">
              <a:schemeClr val="accent3">
                <a:satMod val="175000"/>
                <a:alpha val="40000"/>
              </a:schemeClr>
            </a:glo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94352" name="Grafika 94351" descr="Pobieranie z chmury z wypełnieniem pełnym">
            <a:extLst>
              <a:ext uri="{FF2B5EF4-FFF2-40B4-BE49-F238E27FC236}">
                <a16:creationId xmlns:a16="http://schemas.microsoft.com/office/drawing/2014/main" id="{00000000-0008-0000-1200-00009070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12001500" y="847725"/>
            <a:ext cx="720000" cy="720000"/>
          </a:xfrm>
          <a:prstGeom prst="rect">
            <a:avLst/>
          </a:prstGeom>
        </xdr:spPr>
      </xdr:pic>
      <xdr:grpSp>
        <xdr:nvGrpSpPr>
          <xdr:cNvPr id="94353" name="Grupa 94352">
            <a:extLst>
              <a:ext uri="{FF2B5EF4-FFF2-40B4-BE49-F238E27FC236}">
                <a16:creationId xmlns:a16="http://schemas.microsoft.com/office/drawing/2014/main" id="{00000000-0008-0000-1200-000091700100}"/>
              </a:ext>
            </a:extLst>
          </xdr:cNvPr>
          <xdr:cNvGrpSpPr/>
        </xdr:nvGrpSpPr>
        <xdr:grpSpPr>
          <a:xfrm>
            <a:off x="10119651" y="1495425"/>
            <a:ext cx="1706298" cy="2714625"/>
            <a:chOff x="8534400" y="1524000"/>
            <a:chExt cx="1706298" cy="2714625"/>
          </a:xfrm>
        </xdr:grpSpPr>
        <xdr:pic>
          <xdr:nvPicPr>
            <xdr:cNvPr id="94355" name="Obraz 94354">
              <a:extLst>
                <a:ext uri="{FF2B5EF4-FFF2-40B4-BE49-F238E27FC236}">
                  <a16:creationId xmlns:a16="http://schemas.microsoft.com/office/drawing/2014/main" id="{00000000-0008-0000-1200-0000937001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print">
              <a:extLst>
                <a:ext uri="{BEBA8EAE-BF5A-486C-A8C5-ECC9F3942E4B}">
                  <a14:imgProps xmlns:a14="http://schemas.microsoft.com/office/drawing/2010/main">
                    <a14:imgLayer r:embed="rId12">
                      <a14:imgEffect>
                        <a14:backgroundRemoval t="10000" b="90000" l="10000" r="90000">
                          <a14:foregroundMark x1="61684" y1="21811" x2="61684" y2="21811"/>
                          <a14:foregroundMark x1="67010" y1="23457" x2="67010" y2="23457"/>
                          <a14:foregroundMark x1="51546" y1="22531" x2="51546" y2="22531"/>
                          <a14:foregroundMark x1="56529" y1="19959" x2="56529" y2="19959"/>
                          <a14:foregroundMark x1="55842" y1="19136" x2="55842" y2="19136"/>
                          <a14:foregroundMark x1="53093" y1="18416" x2="53093" y2="18416"/>
                          <a14:foregroundMark x1="51718" y1="16461" x2="51718" y2="16461"/>
                          <a14:foregroundMark x1="52405" y1="19033" x2="52405" y2="19033"/>
                          <a14:foregroundMark x1="51546" y1="18724" x2="51546" y2="18724"/>
                          <a14:foregroundMark x1="50172" y1="18519" x2="50172" y2="18519"/>
                          <a14:foregroundMark x1="62027" y1="20062" x2="62027" y2="20062"/>
                          <a14:foregroundMark x1="54467" y1="18519" x2="54467" y2="18519"/>
                          <a14:foregroundMark x1="51890" y1="17901" x2="51890" y2="17901"/>
                          <a14:foregroundMark x1="50515" y1="17901" x2="50515" y2="17901"/>
                          <a14:foregroundMark x1="54983" y1="18724" x2="54983" y2="18724"/>
                          <a14:foregroundMark x1="55498" y1="18827" x2="55498" y2="18827"/>
                          <a14:foregroundMark x1="56014" y1="18827" x2="56014" y2="18827"/>
                          <a14:foregroundMark x1="50859" y1="18621" x2="50859" y2="18621"/>
                          <a14:foregroundMark x1="64433" y1="47428" x2="64433" y2="47428"/>
                          <a14:foregroundMark x1="64433" y1="47840" x2="64433" y2="47840"/>
                          <a14:foregroundMark x1="64433" y1="48148" x2="64433" y2="48148"/>
                          <a14:foregroundMark x1="64605" y1="46811" x2="64605" y2="46811"/>
                          <a14:foregroundMark x1="64605" y1="46399" x2="64605" y2="46399"/>
                          <a14:foregroundMark x1="64605" y1="49588" x2="64605" y2="49588"/>
                          <a14:foregroundMark x1="65120" y1="50412" x2="65120" y2="50412"/>
                          <a14:foregroundMark x1="65979" y1="48457" x2="65979" y2="48457"/>
                          <a14:foregroundMark x1="65979" y1="21399" x2="65979" y2="21399"/>
                          <a14:foregroundMark x1="46392" y1="21399" x2="46392" y2="21399"/>
                          <a14:foregroundMark x1="53952" y1="16667" x2="53952" y2="16667"/>
                          <a14:foregroundMark x1="52749" y1="13889" x2="52749" y2="13889"/>
                          <a14:backgroundMark x1="68900" y1="55144" x2="68900" y2="55144"/>
                          <a14:backgroundMark x1="64777" y1="49486" x2="64777" y2="49486"/>
                          <a14:backgroundMark x1="64948" y1="48148" x2="64948" y2="48148"/>
                          <a14:backgroundMark x1="64948" y1="47531" x2="64948" y2="47531"/>
                          <a14:backgroundMark x1="64948" y1="46914" x2="64948" y2="46914"/>
                          <a14:backgroundMark x1="65120" y1="50309" x2="65120" y2="50309"/>
                          <a14:backgroundMark x1="64777" y1="46502" x2="64777" y2="46502"/>
                          <a14:backgroundMark x1="64948" y1="46091" x2="64948" y2="46091"/>
                          <a14:backgroundMark x1="50344" y1="18930" x2="50344" y2="18930"/>
                          <a14:backgroundMark x1="63058" y1="23354" x2="63058" y2="23354"/>
                          <a14:backgroundMark x1="51375" y1="18210" x2="51375" y2="18210"/>
                          <a14:backgroundMark x1="54296" y1="18930" x2="54296" y2="18930"/>
                          <a14:backgroundMark x1="50859" y1="18107" x2="50859" y2="18107"/>
                          <a14:backgroundMark x1="52234" y1="18313" x2="52234" y2="18313"/>
                          <a14:backgroundMark x1="55155" y1="18930" x2="55155" y2="18930"/>
                          <a14:backgroundMark x1="53952" y1="18724" x2="53952" y2="18724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534400" y="1524000"/>
              <a:ext cx="1706298" cy="2644131"/>
            </a:xfrm>
            <a:prstGeom prst="rect">
              <a:avLst/>
            </a:prstGeom>
          </xdr:spPr>
        </xdr:pic>
        <xdr:sp macro="" textlink="">
          <xdr:nvSpPr>
            <xdr:cNvPr id="94356" name="pole tekstowe 94355">
              <a:extLst>
                <a:ext uri="{FF2B5EF4-FFF2-40B4-BE49-F238E27FC236}">
                  <a16:creationId xmlns:a16="http://schemas.microsoft.com/office/drawing/2014/main" id="{00000000-0008-0000-1200-000094700100}"/>
                </a:ext>
              </a:extLst>
            </xdr:cNvPr>
            <xdr:cNvSpPr txBox="1"/>
          </xdr:nvSpPr>
          <xdr:spPr>
            <a:xfrm>
              <a:off x="8777949" y="4010025"/>
              <a:ext cx="121920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l-PL" sz="1100">
                  <a:latin typeface="Arial" panose="020B0604020202020204" pitchFamily="34" charset="0"/>
                  <a:cs typeface="Arial" panose="020B0604020202020204" pitchFamily="34" charset="0"/>
                </a:rPr>
                <a:t>DSV 15-50 DGF</a:t>
              </a:r>
            </a:p>
          </xdr:txBody>
        </xdr:sp>
      </xdr:grpSp>
      <xdr:sp macro="" textlink="">
        <xdr:nvSpPr>
          <xdr:cNvPr id="94354" name="pole tekstowe 94353">
            <a:extLst>
              <a:ext uri="{FF2B5EF4-FFF2-40B4-BE49-F238E27FC236}">
                <a16:creationId xmlns:a16="http://schemas.microsoft.com/office/drawing/2014/main" id="{00000000-0008-0000-1200-000092700100}"/>
              </a:ext>
            </a:extLst>
          </xdr:cNvPr>
          <xdr:cNvSpPr txBox="1"/>
        </xdr:nvSpPr>
        <xdr:spPr>
          <a:xfrm>
            <a:off x="9144000" y="952500"/>
            <a:ext cx="36576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1400" b="1">
                <a:latin typeface="Arial" panose="020B0604020202020204" pitchFamily="34" charset="0"/>
                <a:cs typeface="Arial" panose="020B0604020202020204" pitchFamily="34" charset="0"/>
              </a:rPr>
              <a:t>Pobierz kartę</a:t>
            </a:r>
          </a:p>
        </xdr:txBody>
      </xdr:sp>
    </xdr:grpSp>
    <xdr:clientData/>
  </xdr:twoCellAnchor>
  <xdr:twoCellAnchor>
    <xdr:from>
      <xdr:col>1</xdr:col>
      <xdr:colOff>0</xdr:colOff>
      <xdr:row>26</xdr:row>
      <xdr:rowOff>0</xdr:rowOff>
    </xdr:from>
    <xdr:to>
      <xdr:col>7</xdr:col>
      <xdr:colOff>0</xdr:colOff>
      <xdr:row>27</xdr:row>
      <xdr:rowOff>0</xdr:rowOff>
    </xdr:to>
    <xdr:sp macro="" textlink="">
      <xdr:nvSpPr>
        <xdr:cNvPr id="94357" name="pole tekstowe 94356">
          <a:extLst>
            <a:ext uri="{FF2B5EF4-FFF2-40B4-BE49-F238E27FC236}">
              <a16:creationId xmlns:a16="http://schemas.microsoft.com/office/drawing/2014/main" id="{00000000-0008-0000-1200-000095700100}"/>
            </a:ext>
          </a:extLst>
        </xdr:cNvPr>
        <xdr:cNvSpPr txBox="1"/>
      </xdr:nvSpPr>
      <xdr:spPr>
        <a:xfrm>
          <a:off x="609600" y="4953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Rodzaj czynnika w instalacji:</a:t>
          </a:r>
        </a:p>
      </xdr:txBody>
    </xdr:sp>
    <xdr:clientData/>
  </xdr:twoCellAnchor>
  <xdr:twoCellAnchor>
    <xdr:from>
      <xdr:col>1</xdr:col>
      <xdr:colOff>0</xdr:colOff>
      <xdr:row>28</xdr:row>
      <xdr:rowOff>0</xdr:rowOff>
    </xdr:from>
    <xdr:to>
      <xdr:col>7</xdr:col>
      <xdr:colOff>0</xdr:colOff>
      <xdr:row>29</xdr:row>
      <xdr:rowOff>0</xdr:rowOff>
    </xdr:to>
    <xdr:sp macro="" textlink="">
      <xdr:nvSpPr>
        <xdr:cNvPr id="94358" name="pole tekstowe 94357">
          <a:extLst>
            <a:ext uri="{FF2B5EF4-FFF2-40B4-BE49-F238E27FC236}">
              <a16:creationId xmlns:a16="http://schemas.microsoft.com/office/drawing/2014/main" id="{00000000-0008-0000-1200-000096700100}"/>
            </a:ext>
          </a:extLst>
        </xdr:cNvPr>
        <xdr:cNvSpPr txBox="1"/>
      </xdr:nvSpPr>
      <xdr:spPr>
        <a:xfrm>
          <a:off x="609600" y="5334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Stężenie czynnika w instalacji: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342900</xdr:colOff>
          <xdr:row>27</xdr:row>
          <xdr:rowOff>123825</xdr:rowOff>
        </xdr:from>
        <xdr:to>
          <xdr:col>11</xdr:col>
          <xdr:colOff>276225</xdr:colOff>
          <xdr:row>29</xdr:row>
          <xdr:rowOff>66675</xdr:rowOff>
        </xdr:to>
        <xdr:sp macro="" textlink="">
          <xdr:nvSpPr>
            <xdr:cNvPr id="36" name="Spinner 6" hidden="1">
              <a:extLst>
                <a:ext uri="{63B3BB69-23CF-44E3-9099-C40C66FF867C}">
                  <a14:compatExt spid="_x0000_s94214"/>
                </a:ext>
                <a:ext uri="{FF2B5EF4-FFF2-40B4-BE49-F238E27FC236}">
                  <a16:creationId xmlns:a16="http://schemas.microsoft.com/office/drawing/2014/main" id="{00000000-0008-0000-1200-000024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12</xdr:col>
      <xdr:colOff>0</xdr:colOff>
      <xdr:row>1</xdr:row>
      <xdr:rowOff>0</xdr:rowOff>
    </xdr:from>
    <xdr:to>
      <xdr:col>15</xdr:col>
      <xdr:colOff>0</xdr:colOff>
      <xdr:row>3</xdr:row>
      <xdr:rowOff>0</xdr:rowOff>
    </xdr:to>
    <xdr:sp macro="" textlink="">
      <xdr:nvSpPr>
        <xdr:cNvPr id="94360" name="pole tekstowe 94359">
          <a:hlinkClick xmlns:r="http://schemas.openxmlformats.org/officeDocument/2006/relationships" r:id="rId13" tooltip="Wymiennik ciepła"/>
          <a:extLst>
            <a:ext uri="{FF2B5EF4-FFF2-40B4-BE49-F238E27FC236}">
              <a16:creationId xmlns:a16="http://schemas.microsoft.com/office/drawing/2014/main" id="{00000000-0008-0000-1200-000098700100}"/>
            </a:ext>
          </a:extLst>
        </xdr:cNvPr>
        <xdr:cNvSpPr txBox="1"/>
      </xdr:nvSpPr>
      <xdr:spPr>
        <a:xfrm>
          <a:off x="7315200" y="190500"/>
          <a:ext cx="18288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rgbClr val="EF8106"/>
              </a:solidFill>
              <a:effectLst/>
            </a:rPr>
            <a:t>Wymiennik ciepła</a:t>
          </a:r>
        </a:p>
      </xdr:txBody>
    </xdr:sp>
    <xdr:clientData/>
  </xdr:twoCellAnchor>
  <xdr:twoCellAnchor>
    <xdr:from>
      <xdr:col>2</xdr:col>
      <xdr:colOff>0</xdr:colOff>
      <xdr:row>76</xdr:row>
      <xdr:rowOff>180975</xdr:rowOff>
    </xdr:from>
    <xdr:to>
      <xdr:col>7</xdr:col>
      <xdr:colOff>0</xdr:colOff>
      <xdr:row>77</xdr:row>
      <xdr:rowOff>180975</xdr:rowOff>
    </xdr:to>
    <xdr:sp macro="" textlink="">
      <xdr:nvSpPr>
        <xdr:cNvPr id="94361" name="pole tekstowe 94360">
          <a:extLst>
            <a:ext uri="{FF2B5EF4-FFF2-40B4-BE49-F238E27FC236}">
              <a16:creationId xmlns:a16="http://schemas.microsoft.com/office/drawing/2014/main" id="{00000000-0008-0000-1200-000099700100}"/>
            </a:ext>
          </a:extLst>
        </xdr:cNvPr>
        <xdr:cNvSpPr txBox="1"/>
      </xdr:nvSpPr>
      <xdr:spPr>
        <a:xfrm>
          <a:off x="1219200" y="14658975"/>
          <a:ext cx="30480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Rodzaj czynnika chłodniczego:</a:t>
          </a:r>
        </a:p>
      </xdr:txBody>
    </xdr:sp>
    <xdr:clientData/>
  </xdr:twoCellAnchor>
  <xdr:twoCellAnchor>
    <xdr:from>
      <xdr:col>5</xdr:col>
      <xdr:colOff>171450</xdr:colOff>
      <xdr:row>76</xdr:row>
      <xdr:rowOff>180975</xdr:rowOff>
    </xdr:from>
    <xdr:to>
      <xdr:col>10</xdr:col>
      <xdr:colOff>171450</xdr:colOff>
      <xdr:row>77</xdr:row>
      <xdr:rowOff>180975</xdr:rowOff>
    </xdr:to>
    <xdr:sp macro="" textlink="'obl_W.Ch.'!E14">
      <xdr:nvSpPr>
        <xdr:cNvPr id="94362" name="pole tekstowe 94361">
          <a:extLst>
            <a:ext uri="{FF2B5EF4-FFF2-40B4-BE49-F238E27FC236}">
              <a16:creationId xmlns:a16="http://schemas.microsoft.com/office/drawing/2014/main" id="{00000000-0008-0000-1200-00009A700100}"/>
            </a:ext>
          </a:extLst>
        </xdr:cNvPr>
        <xdr:cNvSpPr txBox="1"/>
      </xdr:nvSpPr>
      <xdr:spPr>
        <a:xfrm>
          <a:off x="3219450" y="14658975"/>
          <a:ext cx="30480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B90A51D-CD3A-4D29-965D-F9CA48BCA0A1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Glikol propylenowy - 10 %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13</xdr:col>
      <xdr:colOff>0</xdr:colOff>
      <xdr:row>43</xdr:row>
      <xdr:rowOff>0</xdr:rowOff>
    </xdr:to>
    <xdr:sp macro="" textlink="'obl_W.Ch.'!K13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 txBox="1"/>
      </xdr:nvSpPr>
      <xdr:spPr>
        <a:xfrm>
          <a:off x="609600" y="7810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4AE4E9C-658C-4445-8477-D2460B8D9D0A}" type="TxLink">
            <a:rPr lang="en-US" sz="12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 </a:t>
          </a:fld>
          <a:endParaRPr lang="pl-PL" sz="14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157</xdr:row>
      <xdr:rowOff>0</xdr:rowOff>
    </xdr:from>
    <xdr:to>
      <xdr:col>24</xdr:col>
      <xdr:colOff>0</xdr:colOff>
      <xdr:row>159</xdr:row>
      <xdr:rowOff>0</xdr:rowOff>
    </xdr:to>
    <xdr:sp macro="" textlink="">
      <xdr:nvSpPr>
        <xdr:cNvPr id="38" name="pole tekstowe 37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SpPr txBox="1"/>
      </xdr:nvSpPr>
      <xdr:spPr>
        <a:xfrm>
          <a:off x="0" y="20193000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© 2024, Oleksandr Tymkiv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69652</xdr:rowOff>
    </xdr:from>
    <xdr:to>
      <xdr:col>3</xdr:col>
      <xdr:colOff>161925</xdr:colOff>
      <xdr:row>2</xdr:row>
      <xdr:rowOff>161925</xdr:rowOff>
    </xdr:to>
    <xdr:pic>
      <xdr:nvPicPr>
        <xdr:cNvPr id="2" name="Grafik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69652"/>
          <a:ext cx="1828800" cy="47327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11</xdr:col>
      <xdr:colOff>0</xdr:colOff>
      <xdr:row>8</xdr:row>
      <xdr:rowOff>0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828800" y="952500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>
              <a:latin typeface="Arial" panose="020B0604020202020204" pitchFamily="34" charset="0"/>
              <a:cs typeface="Arial" panose="020B0604020202020204" pitchFamily="34" charset="0"/>
            </a:rPr>
            <a:t>Dobór zaworu bezpieczeństwa dla instalacji c.o. wpiętej bezpośrednio do sieci cieplnej </a:t>
          </a:r>
          <a:endParaRPr lang="pl-PL" sz="16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85</xdr:row>
      <xdr:rowOff>9525</xdr:rowOff>
    </xdr:from>
    <xdr:to>
      <xdr:col>24</xdr:col>
      <xdr:colOff>0</xdr:colOff>
      <xdr:row>87</xdr:row>
      <xdr:rowOff>9525</xdr:rowOff>
    </xdr:to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/>
      </xdr:nvSpPr>
      <xdr:spPr>
        <a:xfrm>
          <a:off x="0" y="32775525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IMI HYDRONIC ENGINEERING nie ponosi odpowiedzialności za ewentualne skutki wywołane przez: niewłaściwą obsługę, złą interpretację wyników obliczeń, błędne wyniki obliczeń.</a:t>
          </a:r>
        </a:p>
      </xdr:txBody>
    </xdr:sp>
    <xdr:clientData/>
  </xdr:twoCellAnchor>
  <xdr:twoCellAnchor editAs="oneCell">
    <xdr:from>
      <xdr:col>0</xdr:col>
      <xdr:colOff>0</xdr:colOff>
      <xdr:row>81</xdr:row>
      <xdr:rowOff>0</xdr:rowOff>
    </xdr:from>
    <xdr:to>
      <xdr:col>4</xdr:col>
      <xdr:colOff>0</xdr:colOff>
      <xdr:row>84</xdr:row>
      <xdr:rowOff>84992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04000"/>
          <a:ext cx="2438400" cy="656492"/>
        </a:xfrm>
        <a:prstGeom prst="rect">
          <a:avLst/>
        </a:prstGeom>
      </xdr:spPr>
    </xdr:pic>
    <xdr:clientData/>
  </xdr:twoCellAnchor>
  <xdr:twoCellAnchor>
    <xdr:from>
      <xdr:col>4</xdr:col>
      <xdr:colOff>590550</xdr:colOff>
      <xdr:row>1</xdr:row>
      <xdr:rowOff>0</xdr:rowOff>
    </xdr:from>
    <xdr:to>
      <xdr:col>8</xdr:col>
      <xdr:colOff>320846</xdr:colOff>
      <xdr:row>3</xdr:row>
      <xdr:rowOff>11605</xdr:rowOff>
    </xdr:to>
    <xdr:grpSp>
      <xdr:nvGrpSpPr>
        <xdr:cNvPr id="9" name="Grupa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pSpPr/>
      </xdr:nvGrpSpPr>
      <xdr:grpSpPr>
        <a:xfrm>
          <a:off x="3028950" y="190500"/>
          <a:ext cx="2168696" cy="392605"/>
          <a:chOff x="3617573" y="1881659"/>
          <a:chExt cx="2168696" cy="392605"/>
        </a:xfrm>
        <a:solidFill>
          <a:schemeClr val="bg1"/>
        </a:solidFill>
      </xdr:grpSpPr>
      <xdr:sp macro="" textlink="">
        <xdr:nvSpPr>
          <xdr:cNvPr id="10" name="Prostokąt: zaokrąglone rogi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SpPr/>
        </xdr:nvSpPr>
        <xdr:spPr>
          <a:xfrm>
            <a:off x="3711921" y="1881659"/>
            <a:ext cx="1980000" cy="360000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  <xdr:sp macro="" textlink="">
        <xdr:nvSpPr>
          <xdr:cNvPr id="11" name="Dowolny kształt: kształt 10">
            <a:extLst>
              <a:ext uri="{FF2B5EF4-FFF2-40B4-BE49-F238E27FC236}">
                <a16:creationId xmlns:a16="http://schemas.microsoft.com/office/drawing/2014/main" id="{00000000-0008-0000-1400-00000B000000}"/>
              </a:ext>
            </a:extLst>
          </xdr:cNvPr>
          <xdr:cNvSpPr/>
        </xdr:nvSpPr>
        <xdr:spPr>
          <a:xfrm>
            <a:off x="3617573" y="2172605"/>
            <a:ext cx="2168696" cy="101659"/>
          </a:xfrm>
          <a:custGeom>
            <a:avLst/>
            <a:gdLst>
              <a:gd name="connsiteX0" fmla="*/ 95073 w 2168696"/>
              <a:gd name="connsiteY0" fmla="*/ 0 h 101659"/>
              <a:gd name="connsiteX1" fmla="*/ 2073623 w 2168696"/>
              <a:gd name="connsiteY1" fmla="*/ 0 h 101659"/>
              <a:gd name="connsiteX2" fmla="*/ 2136729 w 2168696"/>
              <a:gd name="connsiteY2" fmla="*/ 95205 h 101659"/>
              <a:gd name="connsiteX3" fmla="*/ 2168696 w 2168696"/>
              <a:gd name="connsiteY3" fmla="*/ 101659 h 101659"/>
              <a:gd name="connsiteX4" fmla="*/ 0 w 2168696"/>
              <a:gd name="connsiteY4" fmla="*/ 101659 h 101659"/>
              <a:gd name="connsiteX5" fmla="*/ 31967 w 2168696"/>
              <a:gd name="connsiteY5" fmla="*/ 95205 h 101659"/>
              <a:gd name="connsiteX6" fmla="*/ 95073 w 2168696"/>
              <a:gd name="connsiteY6" fmla="*/ 0 h 10165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168696" h="101659">
                <a:moveTo>
                  <a:pt x="95073" y="0"/>
                </a:moveTo>
                <a:lnTo>
                  <a:pt x="2073623" y="0"/>
                </a:lnTo>
                <a:cubicBezTo>
                  <a:pt x="2073623" y="42799"/>
                  <a:pt x="2099644" y="79520"/>
                  <a:pt x="2136729" y="95205"/>
                </a:cubicBezTo>
                <a:lnTo>
                  <a:pt x="2168696" y="101659"/>
                </a:lnTo>
                <a:lnTo>
                  <a:pt x="0" y="101659"/>
                </a:lnTo>
                <a:lnTo>
                  <a:pt x="31967" y="95205"/>
                </a:lnTo>
                <a:cubicBezTo>
                  <a:pt x="69052" y="79520"/>
                  <a:pt x="95073" y="42799"/>
                  <a:pt x="95073" y="0"/>
                </a:cubicBezTo>
                <a:close/>
              </a:path>
            </a:pathLst>
          </a:cu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>
            <a:noAutofit/>
          </a:bodyPr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</xdr:grpSp>
    <xdr:clientData/>
  </xdr:twoCellAnchor>
  <xdr:twoCellAnchor>
    <xdr:from>
      <xdr:col>5</xdr:col>
      <xdr:colOff>75298</xdr:colOff>
      <xdr:row>1</xdr:row>
      <xdr:rowOff>0</xdr:rowOff>
    </xdr:from>
    <xdr:to>
      <xdr:col>8</xdr:col>
      <xdr:colOff>226498</xdr:colOff>
      <xdr:row>3</xdr:row>
      <xdr:rowOff>0</xdr:rowOff>
    </xdr:to>
    <xdr:sp macro="" textlink="">
      <xdr:nvSpPr>
        <xdr:cNvPr id="12" name="pole tekstowe 11">
          <a:hlinkClick xmlns:r="http://schemas.openxmlformats.org/officeDocument/2006/relationships" r:id="rId5" tooltip="PN-91 B-02416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3123298" y="190500"/>
          <a:ext cx="19800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rgbClr val="EF8106"/>
              </a:solidFill>
              <a:effectLst/>
            </a:rPr>
            <a:t>PN-91 B-02416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4</xdr:col>
      <xdr:colOff>0</xdr:colOff>
      <xdr:row>11</xdr:row>
      <xdr:rowOff>0</xdr:rowOff>
    </xdr:to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219200" y="17145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Opis: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4</xdr:col>
      <xdr:colOff>0</xdr:colOff>
      <xdr:row>13</xdr:row>
      <xdr:rowOff>0</xdr:rowOff>
    </xdr:to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219200" y="20955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Opracował:</a:t>
          </a:r>
        </a:p>
      </xdr:txBody>
    </xdr:sp>
    <xdr:clientData/>
  </xdr:twoCellAnchor>
  <xdr:twoCellAnchor>
    <xdr:from>
      <xdr:col>1</xdr:col>
      <xdr:colOff>0</xdr:colOff>
      <xdr:row>14</xdr:row>
      <xdr:rowOff>9526</xdr:rowOff>
    </xdr:from>
    <xdr:to>
      <xdr:col>6</xdr:col>
      <xdr:colOff>609599</xdr:colOff>
      <xdr:row>15</xdr:row>
      <xdr:rowOff>9525</xdr:rowOff>
    </xdr:to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609600" y="2676526"/>
          <a:ext cx="3657599" cy="190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Moc grzewcza instalacji [kW]:</a:t>
          </a:r>
        </a:p>
      </xdr:txBody>
    </xdr:sp>
    <xdr:clientData/>
  </xdr:twoCellAnchor>
  <xdr:twoCellAnchor>
    <xdr:from>
      <xdr:col>1</xdr:col>
      <xdr:colOff>0</xdr:colOff>
      <xdr:row>16</xdr:row>
      <xdr:rowOff>9524</xdr:rowOff>
    </xdr:from>
    <xdr:to>
      <xdr:col>9</xdr:col>
      <xdr:colOff>0</xdr:colOff>
      <xdr:row>17</xdr:row>
      <xdr:rowOff>0</xdr:rowOff>
    </xdr:to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609600" y="3057524"/>
          <a:ext cx="4876800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PSV - ciśnienie manometryczne nastawy zaworu bezpieczeństwa [bar]:</a:t>
          </a:r>
        </a:p>
      </xdr:txBody>
    </xdr:sp>
    <xdr:clientData/>
  </xdr:twoCellAnchor>
  <xdr:twoCellAnchor>
    <xdr:from>
      <xdr:col>1</xdr:col>
      <xdr:colOff>0</xdr:colOff>
      <xdr:row>18</xdr:row>
      <xdr:rowOff>9525</xdr:rowOff>
    </xdr:from>
    <xdr:to>
      <xdr:col>7</xdr:col>
      <xdr:colOff>0</xdr:colOff>
      <xdr:row>19</xdr:row>
      <xdr:rowOff>0</xdr:rowOff>
    </xdr:to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609600" y="3438525"/>
          <a:ext cx="365760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Założona wielkość i typ zaworu bezpieczeństwa:</a:t>
          </a:r>
        </a:p>
      </xdr:txBody>
    </xdr:sp>
    <xdr:clientData/>
  </xdr:twoCellAnchor>
  <xdr:twoCellAnchor>
    <xdr:from>
      <xdr:col>1</xdr:col>
      <xdr:colOff>0</xdr:colOff>
      <xdr:row>20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 txBox="1"/>
      </xdr:nvSpPr>
      <xdr:spPr>
        <a:xfrm>
          <a:off x="609600" y="3810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Założona ∆T czynnika grzewczego:</a:t>
          </a:r>
        </a:p>
      </xdr:txBody>
    </xdr:sp>
    <xdr:clientData/>
  </xdr:twoCellAnchor>
  <xdr:twoCellAnchor>
    <xdr:from>
      <xdr:col>1</xdr:col>
      <xdr:colOff>0</xdr:colOff>
      <xdr:row>29</xdr:row>
      <xdr:rowOff>177800</xdr:rowOff>
    </xdr:from>
    <xdr:to>
      <xdr:col>13</xdr:col>
      <xdr:colOff>0</xdr:colOff>
      <xdr:row>29</xdr:row>
      <xdr:rowOff>177800</xdr:rowOff>
    </xdr:to>
    <xdr:cxnSp macro="">
      <xdr:nvCxnSpPr>
        <xdr:cNvPr id="21" name="Łącznik prosty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CxnSpPr/>
      </xdr:nvCxnSpPr>
      <xdr:spPr>
        <a:xfrm>
          <a:off x="609600" y="7988300"/>
          <a:ext cx="7315200" cy="0"/>
        </a:xfrm>
        <a:prstGeom prst="line">
          <a:avLst/>
        </a:prstGeom>
        <a:ln w="28575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32</xdr:row>
      <xdr:rowOff>180975</xdr:rowOff>
    </xdr:from>
    <xdr:to>
      <xdr:col>13</xdr:col>
      <xdr:colOff>0</xdr:colOff>
      <xdr:row>35</xdr:row>
      <xdr:rowOff>171451</xdr:rowOff>
    </xdr:to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609600" y="6276975"/>
          <a:ext cx="7315200" cy="561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Najmniejsza dopuszczalna średnica wewnętrzna kanału przepływowego króćca dopływowego zaworu bezpieczeństwa:</a:t>
          </a:r>
        </a:p>
      </xdr:txBody>
    </xdr:sp>
    <xdr:clientData/>
  </xdr:twoCellAnchor>
  <xdr:oneCellAnchor>
    <xdr:from>
      <xdr:col>13</xdr:col>
      <xdr:colOff>533400</xdr:colOff>
      <xdr:row>0</xdr:row>
      <xdr:rowOff>-176213</xdr:rowOff>
    </xdr:from>
    <xdr:ext cx="135171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pole tekstowe 22">
              <a:extLst>
                <a:ext uri="{FF2B5EF4-FFF2-40B4-BE49-F238E27FC236}">
                  <a16:creationId xmlns:a16="http://schemas.microsoft.com/office/drawing/2014/main" id="{00000000-0008-0000-1400-000017000000}"/>
                </a:ext>
              </a:extLst>
            </xdr:cNvPr>
            <xdr:cNvSpPr txBox="1"/>
          </xdr:nvSpPr>
          <xdr:spPr>
            <a:xfrm>
              <a:off x="8458200" y="-176213"/>
              <a:ext cx="13517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pl-PL" sz="1100" i="1">
                        <a:latin typeface="Cambria Math" panose="02040503050406030204" pitchFamily="18" charset="0"/>
                      </a:rPr>
                      <a:t>Wpisz tutaj równanie.</a:t>
                    </a:fld>
                  </m:oMath>
                </m:oMathPara>
              </a14:m>
              <a:endParaRPr lang="pl-PL" sz="1100"/>
            </a:p>
          </xdr:txBody>
        </xdr:sp>
      </mc:Choice>
      <mc:Fallback xmlns="">
        <xdr:sp macro="" textlink="">
          <xdr:nvSpPr>
            <xdr:cNvPr id="23" name="pole tekstowe 22">
              <a:extLst>
                <a:ext uri="{FF2B5EF4-FFF2-40B4-BE49-F238E27FC236}">
                  <a16:creationId xmlns:a16="http://schemas.microsoft.com/office/drawing/2014/main" id="{47AF2AB6-AC24-4ACF-A4D2-825D665A6CBA}"/>
                </a:ext>
              </a:extLst>
            </xdr:cNvPr>
            <xdr:cNvSpPr txBox="1"/>
          </xdr:nvSpPr>
          <xdr:spPr>
            <a:xfrm>
              <a:off x="8458200" y="-176213"/>
              <a:ext cx="13517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l-PL" sz="1100" i="0">
                  <a:latin typeface="Cambria Math" panose="02040503050406030204" pitchFamily="18" charset="0"/>
                </a:rPr>
                <a:t>"Wpisz tutaj równanie."</a:t>
              </a:r>
              <a:endParaRPr lang="pl-PL" sz="11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13</xdr:row>
          <xdr:rowOff>133350</xdr:rowOff>
        </xdr:from>
        <xdr:to>
          <xdr:col>11</xdr:col>
          <xdr:colOff>238125</xdr:colOff>
          <xdr:row>15</xdr:row>
          <xdr:rowOff>76200</xdr:rowOff>
        </xdr:to>
        <xdr:sp macro="" textlink="">
          <xdr:nvSpPr>
            <xdr:cNvPr id="60417" name="Spinner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14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19</xdr:row>
          <xdr:rowOff>133350</xdr:rowOff>
        </xdr:from>
        <xdr:to>
          <xdr:col>11</xdr:col>
          <xdr:colOff>238125</xdr:colOff>
          <xdr:row>21</xdr:row>
          <xdr:rowOff>76200</xdr:rowOff>
        </xdr:to>
        <xdr:sp macro="" textlink="">
          <xdr:nvSpPr>
            <xdr:cNvPr id="60418" name="Spinner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14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0</xdr:colOff>
      <xdr:row>5</xdr:row>
      <xdr:rowOff>0</xdr:rowOff>
    </xdr:from>
    <xdr:to>
      <xdr:col>1</xdr:col>
      <xdr:colOff>0</xdr:colOff>
      <xdr:row>8</xdr:row>
      <xdr:rowOff>0</xdr:rowOff>
    </xdr:to>
    <xdr:grpSp>
      <xdr:nvGrpSpPr>
        <xdr:cNvPr id="24" name="Grupa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pSpPr/>
      </xdr:nvGrpSpPr>
      <xdr:grpSpPr>
        <a:xfrm>
          <a:off x="0" y="952500"/>
          <a:ext cx="609600" cy="571500"/>
          <a:chOff x="9144000" y="952500"/>
          <a:chExt cx="609600" cy="571500"/>
        </a:xfrm>
      </xdr:grpSpPr>
      <xdr:sp macro="" textlink="">
        <xdr:nvSpPr>
          <xdr:cNvPr id="25" name="Strzałka: pagon 24">
            <a:hlinkClick xmlns:r="http://schemas.openxmlformats.org/officeDocument/2006/relationships" r:id="rId6" tooltip="Start"/>
            <a:extLst>
              <a:ext uri="{FF2B5EF4-FFF2-40B4-BE49-F238E27FC236}">
                <a16:creationId xmlns:a16="http://schemas.microsoft.com/office/drawing/2014/main" id="{00000000-0008-0000-1400-000019000000}"/>
              </a:ext>
            </a:extLst>
          </xdr:cNvPr>
          <xdr:cNvSpPr/>
        </xdr:nvSpPr>
        <xdr:spPr>
          <a:xfrm flipH="1">
            <a:off x="9268800" y="952500"/>
            <a:ext cx="360000" cy="571500"/>
          </a:xfrm>
          <a:prstGeom prst="chevron">
            <a:avLst/>
          </a:prstGeom>
          <a:gradFill flip="none" rotWithShape="1">
            <a:gsLst>
              <a:gs pos="50000">
                <a:srgbClr val="EF8106"/>
              </a:gs>
              <a:gs pos="50000">
                <a:schemeClr val="bg2">
                  <a:lumMod val="5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>
              <a:solidFill>
                <a:schemeClr val="tx1"/>
              </a:solidFill>
            </a:endParaRPr>
          </a:p>
        </xdr:txBody>
      </xdr:sp>
      <xdr:sp macro="" textlink="">
        <xdr:nvSpPr>
          <xdr:cNvPr id="26" name="Prostokąt 25">
            <a:extLst>
              <a:ext uri="{FF2B5EF4-FFF2-40B4-BE49-F238E27FC236}">
                <a16:creationId xmlns:a16="http://schemas.microsoft.com/office/drawing/2014/main" id="{00000000-0008-0000-1400-00001A000000}"/>
              </a:ext>
            </a:extLst>
          </xdr:cNvPr>
          <xdr:cNvSpPr/>
        </xdr:nvSpPr>
        <xdr:spPr>
          <a:xfrm>
            <a:off x="9144000" y="952500"/>
            <a:ext cx="609600" cy="571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</xdr:grpSp>
    <xdr:clientData/>
  </xdr:twoCellAnchor>
  <xdr:twoCellAnchor>
    <xdr:from>
      <xdr:col>0</xdr:col>
      <xdr:colOff>609599</xdr:colOff>
      <xdr:row>27</xdr:row>
      <xdr:rowOff>95250</xdr:rowOff>
    </xdr:from>
    <xdr:to>
      <xdr:col>13</xdr:col>
      <xdr:colOff>0</xdr:colOff>
      <xdr:row>29</xdr:row>
      <xdr:rowOff>95250</xdr:rowOff>
    </xdr:to>
    <xdr:grpSp>
      <xdr:nvGrpSpPr>
        <xdr:cNvPr id="27" name="Grupa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pSpPr/>
      </xdr:nvGrpSpPr>
      <xdr:grpSpPr>
        <a:xfrm>
          <a:off x="609599" y="5238750"/>
          <a:ext cx="7315201" cy="381000"/>
          <a:chOff x="609599" y="28575000"/>
          <a:chExt cx="7315201" cy="381000"/>
        </a:xfrm>
      </xdr:grpSpPr>
      <xdr:sp macro="" textlink="'obl_S.C.'!B36">
        <xdr:nvSpPr>
          <xdr:cNvPr id="28" name="pole tekstowe 27">
            <a:extLst>
              <a:ext uri="{FF2B5EF4-FFF2-40B4-BE49-F238E27FC236}">
                <a16:creationId xmlns:a16="http://schemas.microsoft.com/office/drawing/2014/main" id="{00000000-0008-0000-1400-00001C000000}"/>
              </a:ext>
            </a:extLst>
          </xdr:cNvPr>
          <xdr:cNvSpPr txBox="1"/>
        </xdr:nvSpPr>
        <xdr:spPr>
          <a:xfrm>
            <a:off x="609600" y="28575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0F387D0C-32A4-4307-ADF4-0EAB05565EFA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Dobrane zabezpieczenie spełnia wymagania normy PN-91 B-02416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S.C.'!B37">
        <xdr:nvSpPr>
          <xdr:cNvPr id="29" name="pole tekstowe 28">
            <a:extLst>
              <a:ext uri="{FF2B5EF4-FFF2-40B4-BE49-F238E27FC236}">
                <a16:creationId xmlns:a16="http://schemas.microsoft.com/office/drawing/2014/main" id="{00000000-0008-0000-1400-00001D000000}"/>
              </a:ext>
            </a:extLst>
          </xdr:cNvPr>
          <xdr:cNvSpPr txBox="1"/>
        </xdr:nvSpPr>
        <xdr:spPr>
          <a:xfrm>
            <a:off x="609599" y="28575000"/>
            <a:ext cx="5486401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65EB29BD-20BD-4C75-A19F-53FA71E787C1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4</xdr:row>
      <xdr:rowOff>0</xdr:rowOff>
    </xdr:from>
    <xdr:to>
      <xdr:col>13</xdr:col>
      <xdr:colOff>0</xdr:colOff>
      <xdr:row>27</xdr:row>
      <xdr:rowOff>0</xdr:rowOff>
    </xdr:to>
    <xdr:sp macro="" textlink="">
      <xdr:nvSpPr>
        <xdr:cNvPr id="30" name="Prostokąt: zaokrąglone rogi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/>
      </xdr:nvSpPr>
      <xdr:spPr>
        <a:xfrm>
          <a:off x="609600" y="762000"/>
          <a:ext cx="7315200" cy="4381500"/>
        </a:xfrm>
        <a:prstGeom prst="roundRect">
          <a:avLst>
            <a:gd name="adj" fmla="val 5465"/>
          </a:avLst>
        </a:prstGeom>
        <a:noFill/>
        <a:ln w="12700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609600" y="4000500"/>
          <a:ext cx="42672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- max nadciśnienie na króćcu dopływowym zaworu bezpieczeństwa [bar]:</a:t>
          </a:r>
        </a:p>
      </xdr:txBody>
    </xdr:sp>
    <xdr:clientData/>
  </xdr:twoCellAnchor>
  <xdr:twoCellAnchor>
    <xdr:from>
      <xdr:col>1</xdr:col>
      <xdr:colOff>0</xdr:colOff>
      <xdr:row>24</xdr:row>
      <xdr:rowOff>0</xdr:rowOff>
    </xdr:from>
    <xdr:to>
      <xdr:col>7</xdr:col>
      <xdr:colOff>0</xdr:colOff>
      <xdr:row>25</xdr:row>
      <xdr:rowOff>0</xdr:rowOff>
    </xdr:to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609600" y="4572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T</a:t>
          </a:r>
          <a:r>
            <a:rPr lang="pl-PL" sz="1100" baseline="-25000">
              <a:latin typeface="Arial" panose="020B0604020202020204" pitchFamily="34" charset="0"/>
              <a:cs typeface="Arial" panose="020B0604020202020204" pitchFamily="34" charset="0"/>
            </a:rPr>
            <a:t>max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- max temperatura czynnika grzewczego [˚C]: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23</xdr:row>
          <xdr:rowOff>133350</xdr:rowOff>
        </xdr:from>
        <xdr:to>
          <xdr:col>11</xdr:col>
          <xdr:colOff>238125</xdr:colOff>
          <xdr:row>25</xdr:row>
          <xdr:rowOff>76200</xdr:rowOff>
        </xdr:to>
        <xdr:sp macro="" textlink="">
          <xdr:nvSpPr>
            <xdr:cNvPr id="60421" name="Spinner 5" hidden="1">
              <a:extLst>
                <a:ext uri="{63B3BB69-23CF-44E3-9099-C40C66FF867C}">
                  <a14:compatExt spid="_x0000_s60421"/>
                </a:ext>
                <a:ext uri="{FF2B5EF4-FFF2-40B4-BE49-F238E27FC236}">
                  <a16:creationId xmlns:a16="http://schemas.microsoft.com/office/drawing/2014/main" id="{00000000-0008-0000-1400-00000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0</xdr:colOff>
      <xdr:row>36</xdr:row>
      <xdr:rowOff>0</xdr:rowOff>
    </xdr:from>
    <xdr:to>
      <xdr:col>13</xdr:col>
      <xdr:colOff>0</xdr:colOff>
      <xdr:row>38</xdr:row>
      <xdr:rowOff>180976</xdr:rowOff>
    </xdr:to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609600" y="6286500"/>
          <a:ext cx="7315200" cy="561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Wyznaczenie najmniejszej dopuszczalnej średnicy kanału przepływowego króćca dopływowego zaworu bezpieczeństwa d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o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:</a:t>
          </a:r>
        </a:p>
      </xdr:txBody>
    </xdr:sp>
    <xdr:clientData/>
  </xdr:twoCellAnchor>
  <xdr:oneCellAnchor>
    <xdr:from>
      <xdr:col>13</xdr:col>
      <xdr:colOff>533400</xdr:colOff>
      <xdr:row>0</xdr:row>
      <xdr:rowOff>-176213</xdr:rowOff>
    </xdr:from>
    <xdr:ext cx="135171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pole tekstowe 33">
              <a:extLst>
                <a:ext uri="{FF2B5EF4-FFF2-40B4-BE49-F238E27FC236}">
                  <a16:creationId xmlns:a16="http://schemas.microsoft.com/office/drawing/2014/main" id="{00000000-0008-0000-1400-000022000000}"/>
                </a:ext>
              </a:extLst>
            </xdr:cNvPr>
            <xdr:cNvSpPr txBox="1"/>
          </xdr:nvSpPr>
          <xdr:spPr>
            <a:xfrm>
              <a:off x="8458200" y="-176213"/>
              <a:ext cx="13517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pl-PL" sz="1100" i="1">
                        <a:latin typeface="Cambria Math" panose="02040503050406030204" pitchFamily="18" charset="0"/>
                      </a:rPr>
                      <a:t>Wpisz tutaj równanie.</a:t>
                    </a:fld>
                  </m:oMath>
                </m:oMathPara>
              </a14:m>
              <a:endParaRPr lang="pl-PL" sz="1100"/>
            </a:p>
          </xdr:txBody>
        </xdr:sp>
      </mc:Choice>
      <mc:Fallback xmlns="">
        <xdr:sp macro="" textlink="">
          <xdr:nvSpPr>
            <xdr:cNvPr id="34" name="pole tekstowe 33">
              <a:extLst>
                <a:ext uri="{FF2B5EF4-FFF2-40B4-BE49-F238E27FC236}">
                  <a16:creationId xmlns:a16="http://schemas.microsoft.com/office/drawing/2014/main" id="{9510C19D-8726-E30E-7C9D-2A8A35EF190E}"/>
                </a:ext>
              </a:extLst>
            </xdr:cNvPr>
            <xdr:cNvSpPr txBox="1"/>
          </xdr:nvSpPr>
          <xdr:spPr>
            <a:xfrm>
              <a:off x="8458200" y="-176213"/>
              <a:ext cx="13517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pl-PL" sz="1100" i="0">
                  <a:latin typeface="Cambria Math" panose="02040503050406030204" pitchFamily="18" charset="0"/>
                </a:rPr>
                <a:t>"Wpisz tutaj równanie."</a:t>
              </a:r>
              <a:endParaRPr lang="pl-PL" sz="1100"/>
            </a:p>
          </xdr:txBody>
        </xdr:sp>
      </mc:Fallback>
    </mc:AlternateContent>
    <xdr:clientData/>
  </xdr:oneCellAnchor>
  <xdr:twoCellAnchor>
    <xdr:from>
      <xdr:col>1</xdr:col>
      <xdr:colOff>0</xdr:colOff>
      <xdr:row>39</xdr:row>
      <xdr:rowOff>0</xdr:rowOff>
    </xdr:from>
    <xdr:to>
      <xdr:col>13</xdr:col>
      <xdr:colOff>0</xdr:colOff>
      <xdr:row>43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pole tekstowe 34">
              <a:extLst>
                <a:ext uri="{FF2B5EF4-FFF2-40B4-BE49-F238E27FC236}">
                  <a16:creationId xmlns:a16="http://schemas.microsoft.com/office/drawing/2014/main" id="{00000000-0008-0000-1400-000023000000}"/>
                </a:ext>
              </a:extLst>
            </xdr:cNvPr>
            <xdr:cNvSpPr txBox="1"/>
          </xdr:nvSpPr>
          <xdr:spPr>
            <a:xfrm>
              <a:off x="609600" y="6858000"/>
              <a:ext cx="7315200" cy="762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𝑑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𝑜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</a:rPr>
                      <m:t>=30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ad>
                      <m:radPr>
                        <m:degHide m:val="on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radPr>
                      <m:deg/>
                      <m:e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𝐺</m:t>
                            </m:r>
                          </m:num>
                          <m:den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𝛼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𝑐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</m:t>
                            </m:r>
                            <m:rad>
                              <m:radPr>
                                <m:degHide m:val="on"/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radPr>
                              <m:deg/>
                              <m:e>
                                <m:sSub>
                                  <m:sSub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1</m:t>
                                    </m:r>
                                  </m:sub>
                                </m:s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⋅</m:t>
                                </m:r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𝜌</m:t>
                                </m:r>
                              </m:e>
                            </m:rad>
                          </m:den>
                        </m:f>
                      </m:e>
                    </m:ra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𝑚𝑚</m:t>
                        </m:r>
                      </m:e>
                    </m:d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35" name="pole tekstowe 34">
              <a:extLst>
                <a:ext uri="{FF2B5EF4-FFF2-40B4-BE49-F238E27FC236}">
                  <a16:creationId xmlns:a16="http://schemas.microsoft.com/office/drawing/2014/main" id="{CE0E7A85-1ECF-4C33-B2DC-039FCA6774E8}"/>
                </a:ext>
              </a:extLst>
            </xdr:cNvPr>
            <xdr:cNvSpPr txBox="1"/>
          </xdr:nvSpPr>
          <xdr:spPr>
            <a:xfrm>
              <a:off x="609600" y="6858000"/>
              <a:ext cx="7315200" cy="762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𝑑_𝑜=30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⋅√(𝐺/(𝛼_𝑐⋅√(𝑝_1⋅𝜌)))    [𝑚𝑚]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1</xdr:col>
      <xdr:colOff>0</xdr:colOff>
      <xdr:row>43</xdr:row>
      <xdr:rowOff>0</xdr:rowOff>
    </xdr:from>
    <xdr:to>
      <xdr:col>13</xdr:col>
      <xdr:colOff>0</xdr:colOff>
      <xdr:row>45</xdr:row>
      <xdr:rowOff>0</xdr:rowOff>
    </xdr:to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609600" y="7620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gdzie: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13</xdr:col>
      <xdr:colOff>0</xdr:colOff>
      <xdr:row>46</xdr:row>
      <xdr:rowOff>0</xdr:rowOff>
    </xdr:to>
    <xdr:sp macro="" textlink="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219200" y="8001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 - wymagana przepustowość zaworu bezpieczeństwa, równa strumieniowi wody sieciowej [kg/s]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13</xdr:col>
      <xdr:colOff>0</xdr:colOff>
      <xdr:row>48</xdr:row>
      <xdr:rowOff>0</xdr:rowOff>
    </xdr:to>
    <xdr:sp macro="" textlink="">
      <xdr:nvSpPr>
        <xdr:cNvPr id="38" name="pole tekstowe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219200" y="8382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α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współczynnik wypływu zaworu bezpieczeństwa dla cieczy (dane producenta</a:t>
          </a:r>
          <a:r>
            <a:rPr lang="pl-PL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); </a:t>
          </a:r>
          <a:r>
            <a:rPr lang="el-GR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α</a:t>
          </a:r>
          <a:r>
            <a:rPr lang="pl-PL" sz="1100" b="0" baseline="-25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pl-PL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= 0,9</a:t>
          </a:r>
          <a:r>
            <a:rPr lang="el-GR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α</a:t>
          </a:r>
          <a:r>
            <a:rPr lang="pl-PL" sz="1100" b="0" baseline="-25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crz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13</xdr:col>
      <xdr:colOff>0</xdr:colOff>
      <xdr:row>50</xdr:row>
      <xdr:rowOff>0</xdr:rowOff>
    </xdr:to>
    <xdr:sp macro="" textlink="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219200" y="8763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max. nadciśnienie na króćcu dopływowym zaworu bezpieczeństwa [MPa]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13</xdr:col>
      <xdr:colOff>0</xdr:colOff>
      <xdr:row>52</xdr:row>
      <xdr:rowOff>0</xdr:rowOff>
    </xdr:to>
    <xdr:sp macro="" textlink="">
      <xdr:nvSpPr>
        <xdr:cNvPr id="40" name="pole tekstowe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219200" y="9144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ρ -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gęstość wody sieciowej przy jej max temperaturze w instalacji c.o. [kg/m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0</xdr:col>
      <xdr:colOff>571500</xdr:colOff>
      <xdr:row>60</xdr:row>
      <xdr:rowOff>0</xdr:rowOff>
    </xdr:from>
    <xdr:to>
      <xdr:col>12</xdr:col>
      <xdr:colOff>0</xdr:colOff>
      <xdr:row>61</xdr:row>
      <xdr:rowOff>0</xdr:rowOff>
    </xdr:to>
    <xdr:sp macro="" textlink="">
      <xdr:nvSpPr>
        <xdr:cNvPr id="41" name="pole tekstowe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571500" y="10858500"/>
          <a:ext cx="67437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Wymagana najmniejsza dopuszczalna średnica kanału przepływowego króćca dopływowego:</a:t>
          </a:r>
        </a:p>
      </xdr:txBody>
    </xdr:sp>
    <xdr:clientData/>
  </xdr:twoCellAnchor>
  <xdr:twoCellAnchor>
    <xdr:from>
      <xdr:col>2</xdr:col>
      <xdr:colOff>266700</xdr:colOff>
      <xdr:row>53</xdr:row>
      <xdr:rowOff>0</xdr:rowOff>
    </xdr:from>
    <xdr:to>
      <xdr:col>6</xdr:col>
      <xdr:colOff>266700</xdr:colOff>
      <xdr:row>54</xdr:row>
      <xdr:rowOff>0</xdr:rowOff>
    </xdr:to>
    <xdr:sp macro="" textlink="'obl_S.C.'!F13">
      <xdr:nvSpPr>
        <xdr:cNvPr id="13" name="pole tekstowe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485900" y="9525000"/>
          <a:ext cx="24384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7FCA445-35A9-4230-9A06-6159EB69CB74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G = 9,547 [kg/s]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266700</xdr:colOff>
      <xdr:row>56</xdr:row>
      <xdr:rowOff>63500</xdr:rowOff>
    </xdr:from>
    <xdr:to>
      <xdr:col>6</xdr:col>
      <xdr:colOff>266700</xdr:colOff>
      <xdr:row>57</xdr:row>
      <xdr:rowOff>63500</xdr:rowOff>
    </xdr:to>
    <xdr:sp macro="" textlink="'obl_S.C.'!F15">
      <xdr:nvSpPr>
        <xdr:cNvPr id="43" name="pole tekstowe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485900" y="10160000"/>
          <a:ext cx="24384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5B986E9D-7A8A-4D03-B6C7-10E6F3807F1F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p₁ = 0,6 [MPa]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266700</xdr:colOff>
      <xdr:row>58</xdr:row>
      <xdr:rowOff>0</xdr:rowOff>
    </xdr:from>
    <xdr:to>
      <xdr:col>6</xdr:col>
      <xdr:colOff>266700</xdr:colOff>
      <xdr:row>59</xdr:row>
      <xdr:rowOff>0</xdr:rowOff>
    </xdr:to>
    <xdr:sp macro="" textlink="'obl_S.C.'!F16">
      <xdr:nvSpPr>
        <xdr:cNvPr id="44" name="pole tekstowe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SpPr txBox="1"/>
      </xdr:nvSpPr>
      <xdr:spPr>
        <a:xfrm>
          <a:off x="1485900" y="10477500"/>
          <a:ext cx="24384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58EC1653-577F-4FC2-924F-FFF2F3B3B0CA}" type="TxLink">
            <a:rPr lang="el-GR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ρ = 926,1 [kg/m³]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266700</xdr:colOff>
      <xdr:row>54</xdr:row>
      <xdr:rowOff>127000</xdr:rowOff>
    </xdr:from>
    <xdr:to>
      <xdr:col>3</xdr:col>
      <xdr:colOff>571500</xdr:colOff>
      <xdr:row>55</xdr:row>
      <xdr:rowOff>127000</xdr:rowOff>
    </xdr:to>
    <xdr:grpSp>
      <xdr:nvGrpSpPr>
        <xdr:cNvPr id="46" name="Grupa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pSpPr/>
      </xdr:nvGrpSpPr>
      <xdr:grpSpPr>
        <a:xfrm>
          <a:off x="1485900" y="10414000"/>
          <a:ext cx="914400" cy="190500"/>
          <a:chOff x="1219200" y="9906000"/>
          <a:chExt cx="914400" cy="190500"/>
        </a:xfrm>
      </xdr:grpSpPr>
      <xdr:sp macro="" textlink="">
        <xdr:nvSpPr>
          <xdr:cNvPr id="42" name="pole tekstowe 41">
            <a:extLst>
              <a:ext uri="{FF2B5EF4-FFF2-40B4-BE49-F238E27FC236}">
                <a16:creationId xmlns:a16="http://schemas.microsoft.com/office/drawing/2014/main" id="{00000000-0008-0000-1400-00002A000000}"/>
              </a:ext>
            </a:extLst>
          </xdr:cNvPr>
          <xdr:cNvSpPr txBox="1"/>
        </xdr:nvSpPr>
        <xdr:spPr>
          <a:xfrm>
            <a:off x="1219200" y="9906000"/>
            <a:ext cx="609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0">
                <a:latin typeface="Arial" panose="020B0604020202020204" pitchFamily="34" charset="0"/>
                <a:cs typeface="Arial" panose="020B0604020202020204" pitchFamily="34" charset="0"/>
              </a:rPr>
              <a:t>α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c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  <xdr:sp macro="" textlink="'obl_S.C.'!C14">
        <xdr:nvSpPr>
          <xdr:cNvPr id="45" name="pole tekstowe 44">
            <a:extLst>
              <a:ext uri="{FF2B5EF4-FFF2-40B4-BE49-F238E27FC236}">
                <a16:creationId xmlns:a16="http://schemas.microsoft.com/office/drawing/2014/main" id="{00000000-0008-0000-1400-00002D000000}"/>
              </a:ext>
            </a:extLst>
          </xdr:cNvPr>
          <xdr:cNvSpPr txBox="1"/>
        </xdr:nvSpPr>
        <xdr:spPr>
          <a:xfrm>
            <a:off x="1524000" y="9906000"/>
            <a:ext cx="609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FAEDA2E6-1E3F-4EE5-A5E4-92E37933E4B9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0,342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180975</xdr:colOff>
      <xdr:row>63</xdr:row>
      <xdr:rowOff>0</xdr:rowOff>
    </xdr:from>
    <xdr:to>
      <xdr:col>5</xdr:col>
      <xdr:colOff>485775</xdr:colOff>
      <xdr:row>64</xdr:row>
      <xdr:rowOff>0</xdr:rowOff>
    </xdr:to>
    <xdr:sp macro="" textlink="'obl_S.C.'!F18">
      <xdr:nvSpPr>
        <xdr:cNvPr id="48" name="pole tekstowe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SpPr txBox="1"/>
      </xdr:nvSpPr>
      <xdr:spPr>
        <a:xfrm>
          <a:off x="1400175" y="11430000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40B1D28-4562-400A-A37B-4A5CFCB47A79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d₀ = 32,647 [mm]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0</xdr:colOff>
      <xdr:row>66</xdr:row>
      <xdr:rowOff>0</xdr:rowOff>
    </xdr:to>
    <xdr:sp macro="" textlink="'obl_S.C.'!J25">
      <xdr:nvSpPr>
        <xdr:cNvPr id="50" name="pole tekstowe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SpPr txBox="1"/>
      </xdr:nvSpPr>
      <xdr:spPr>
        <a:xfrm>
          <a:off x="609600" y="123825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F240A4E-AED9-4FEB-964C-30A8CA21FA72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Do obliczeń przyjęto zawór bezpieczeństwa IMI PNEUMATEX: DSV 40 DGF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67</xdr:row>
      <xdr:rowOff>0</xdr:rowOff>
    </xdr:from>
    <xdr:to>
      <xdr:col>13</xdr:col>
      <xdr:colOff>0</xdr:colOff>
      <xdr:row>68</xdr:row>
      <xdr:rowOff>0</xdr:rowOff>
    </xdr:to>
    <xdr:sp macro="" textlink="'obl_S.C.'!J26">
      <xdr:nvSpPr>
        <xdr:cNvPr id="51" name="pole tekstowe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SpPr txBox="1"/>
      </xdr:nvSpPr>
      <xdr:spPr>
        <a:xfrm>
          <a:off x="609600" y="127635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39DDBE7-9DCB-4560-A5DF-238BBBECABFC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Ciśnienie nastawy zaworu bezpieczeństwa: 11 [bar]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304800</xdr:colOff>
      <xdr:row>69</xdr:row>
      <xdr:rowOff>0</xdr:rowOff>
    </xdr:from>
    <xdr:to>
      <xdr:col>6</xdr:col>
      <xdr:colOff>0</xdr:colOff>
      <xdr:row>70</xdr:row>
      <xdr:rowOff>0</xdr:rowOff>
    </xdr:to>
    <xdr:sp macro="" textlink="'obl_S.C.'!E29">
      <xdr:nvSpPr>
        <xdr:cNvPr id="52" name="pole tekstowe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SpPr txBox="1"/>
      </xdr:nvSpPr>
      <xdr:spPr>
        <a:xfrm>
          <a:off x="1524000" y="12573000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B02E469-90D4-4BEC-8380-ACCA3D7E601A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A₀ = 1194,59 [mm]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69</xdr:row>
      <xdr:rowOff>0</xdr:rowOff>
    </xdr:from>
    <xdr:to>
      <xdr:col>9</xdr:col>
      <xdr:colOff>304800</xdr:colOff>
      <xdr:row>70</xdr:row>
      <xdr:rowOff>0</xdr:rowOff>
    </xdr:to>
    <xdr:sp macro="" textlink="'obl_S.C.'!E30">
      <xdr:nvSpPr>
        <xdr:cNvPr id="53" name="pole tekstowe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SpPr txBox="1"/>
      </xdr:nvSpPr>
      <xdr:spPr>
        <a:xfrm>
          <a:off x="3657600" y="12573000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6FF1780-AB93-4578-9428-C7D9E421AA62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d₀ = 39 [mm]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13</xdr:col>
      <xdr:colOff>0</xdr:colOff>
      <xdr:row>72</xdr:row>
      <xdr:rowOff>0</xdr:rowOff>
    </xdr:to>
    <xdr:sp macro="" textlink="">
      <xdr:nvSpPr>
        <xdr:cNvPr id="54" name="pole tekstowe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 txBox="1"/>
      </xdr:nvSpPr>
      <xdr:spPr>
        <a:xfrm>
          <a:off x="1219200" y="12954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Sprawdzenie poprawności doboru wg warunku: </a:t>
          </a:r>
        </a:p>
      </xdr:txBody>
    </xdr:sp>
    <xdr:clientData/>
  </xdr:twoCellAnchor>
  <xdr:twoCellAnchor>
    <xdr:from>
      <xdr:col>1</xdr:col>
      <xdr:colOff>0</xdr:colOff>
      <xdr:row>72</xdr:row>
      <xdr:rowOff>0</xdr:rowOff>
    </xdr:from>
    <xdr:to>
      <xdr:col>13</xdr:col>
      <xdr:colOff>0</xdr:colOff>
      <xdr:row>74</xdr:row>
      <xdr:rowOff>0</xdr:rowOff>
    </xdr:to>
    <xdr:sp macro="" textlink="">
      <xdr:nvSpPr>
        <xdr:cNvPr id="55" name="pole tekstowe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SpPr txBox="1"/>
      </xdr:nvSpPr>
      <xdr:spPr>
        <a:xfrm>
          <a:off x="609600" y="13144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100" b="0" i="1">
              <a:latin typeface="Arial" panose="020B0604020202020204" pitchFamily="34" charset="0"/>
              <a:cs typeface="Arial" panose="020B0604020202020204" pitchFamily="34" charset="0"/>
            </a:rPr>
            <a:t>d</a:t>
          </a:r>
          <a:r>
            <a:rPr lang="pl-PL" sz="1100" b="0" i="1" baseline="-25000">
              <a:latin typeface="Arial" panose="020B0604020202020204" pitchFamily="34" charset="0"/>
              <a:cs typeface="Arial" panose="020B0604020202020204" pitchFamily="34" charset="0"/>
            </a:rPr>
            <a:t>o</a:t>
          </a:r>
          <a:r>
            <a:rPr lang="pl-PL" sz="1100" b="0" i="1">
              <a:latin typeface="Arial" panose="020B0604020202020204" pitchFamily="34" charset="0"/>
              <a:cs typeface="Arial" panose="020B0604020202020204" pitchFamily="34" charset="0"/>
            </a:rPr>
            <a:t> dobranego zaworu       ≥       d</a:t>
          </a:r>
          <a:r>
            <a:rPr lang="pl-PL" sz="1100" b="0" i="1" baseline="-25000">
              <a:latin typeface="Arial" panose="020B0604020202020204" pitchFamily="34" charset="0"/>
              <a:cs typeface="Arial" panose="020B0604020202020204" pitchFamily="34" charset="0"/>
            </a:rPr>
            <a:t>o </a:t>
          </a:r>
          <a:r>
            <a:rPr lang="pl-PL" sz="1100" b="0" i="1">
              <a:latin typeface="Arial" panose="020B0604020202020204" pitchFamily="34" charset="0"/>
              <a:cs typeface="Arial" panose="020B0604020202020204" pitchFamily="34" charset="0"/>
            </a:rPr>
            <a:t>obliczeniowe</a:t>
          </a:r>
        </a:p>
      </xdr:txBody>
    </xdr:sp>
    <xdr:clientData/>
  </xdr:twoCellAnchor>
  <xdr:twoCellAnchor>
    <xdr:from>
      <xdr:col>1</xdr:col>
      <xdr:colOff>0</xdr:colOff>
      <xdr:row>74</xdr:row>
      <xdr:rowOff>0</xdr:rowOff>
    </xdr:from>
    <xdr:to>
      <xdr:col>13</xdr:col>
      <xdr:colOff>0</xdr:colOff>
      <xdr:row>76</xdr:row>
      <xdr:rowOff>0</xdr:rowOff>
    </xdr:to>
    <xdr:sp macro="" textlink="'obl_S.C.'!J34">
      <xdr:nvSpPr>
        <xdr:cNvPr id="56" name="pole tekstowe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SpPr txBox="1"/>
      </xdr:nvSpPr>
      <xdr:spPr>
        <a:xfrm>
          <a:off x="609600" y="13525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778A2AE-9ABE-4F9B-B5F6-1A1BA957ED2C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d₀ = 39 [mm]     większe od     d₀ = 32,647 [mm]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77</xdr:row>
      <xdr:rowOff>0</xdr:rowOff>
    </xdr:from>
    <xdr:to>
      <xdr:col>13</xdr:col>
      <xdr:colOff>1</xdr:colOff>
      <xdr:row>79</xdr:row>
      <xdr:rowOff>0</xdr:rowOff>
    </xdr:to>
    <xdr:grpSp>
      <xdr:nvGrpSpPr>
        <xdr:cNvPr id="62" name="Grupa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GrpSpPr/>
      </xdr:nvGrpSpPr>
      <xdr:grpSpPr>
        <a:xfrm>
          <a:off x="609600" y="14668500"/>
          <a:ext cx="7315201" cy="381000"/>
          <a:chOff x="609599" y="28575000"/>
          <a:chExt cx="7315201" cy="381000"/>
        </a:xfrm>
      </xdr:grpSpPr>
      <xdr:sp macro="" textlink="'obl_S.C.'!B36">
        <xdr:nvSpPr>
          <xdr:cNvPr id="63" name="pole tekstowe 62">
            <a:extLst>
              <a:ext uri="{FF2B5EF4-FFF2-40B4-BE49-F238E27FC236}">
                <a16:creationId xmlns:a16="http://schemas.microsoft.com/office/drawing/2014/main" id="{00000000-0008-0000-1400-00003F000000}"/>
              </a:ext>
            </a:extLst>
          </xdr:cNvPr>
          <xdr:cNvSpPr txBox="1"/>
        </xdr:nvSpPr>
        <xdr:spPr>
          <a:xfrm>
            <a:off x="609600" y="28575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0F387D0C-32A4-4307-ADF4-0EAB05565EFA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Dobrane zabezpieczenie spełnia wymagania normy PN-91 B-02416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S.C.'!B37">
        <xdr:nvSpPr>
          <xdr:cNvPr id="60416" name="pole tekstowe 60415">
            <a:extLst>
              <a:ext uri="{FF2B5EF4-FFF2-40B4-BE49-F238E27FC236}">
                <a16:creationId xmlns:a16="http://schemas.microsoft.com/office/drawing/2014/main" id="{00000000-0008-0000-1400-000000EC0000}"/>
              </a:ext>
            </a:extLst>
          </xdr:cNvPr>
          <xdr:cNvSpPr txBox="1"/>
        </xdr:nvSpPr>
        <xdr:spPr>
          <a:xfrm>
            <a:off x="609599" y="28575000"/>
            <a:ext cx="54864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65EB29BD-20BD-4C75-A19F-53FA71E787C1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14</xdr:col>
      <xdr:colOff>0</xdr:colOff>
      <xdr:row>4</xdr:row>
      <xdr:rowOff>0</xdr:rowOff>
    </xdr:from>
    <xdr:to>
      <xdr:col>20</xdr:col>
      <xdr:colOff>0</xdr:colOff>
      <xdr:row>23</xdr:row>
      <xdr:rowOff>0</xdr:rowOff>
    </xdr:to>
    <xdr:grpSp>
      <xdr:nvGrpSpPr>
        <xdr:cNvPr id="58" name="Grupa 57">
          <a:hlinkClick xmlns:r="http://schemas.openxmlformats.org/officeDocument/2006/relationships" r:id="rId7" tooltip="Pobrać kartę"/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pSpPr/>
      </xdr:nvGrpSpPr>
      <xdr:grpSpPr>
        <a:xfrm>
          <a:off x="8534400" y="762000"/>
          <a:ext cx="3657600" cy="3619500"/>
          <a:chOff x="9144000" y="762000"/>
          <a:chExt cx="3657600" cy="3619500"/>
        </a:xfrm>
      </xdr:grpSpPr>
      <xdr:sp macro="" textlink="">
        <xdr:nvSpPr>
          <xdr:cNvPr id="59" name="Prostokąt: zaokrąglone rogi 58">
            <a:extLst>
              <a:ext uri="{FF2B5EF4-FFF2-40B4-BE49-F238E27FC236}">
                <a16:creationId xmlns:a16="http://schemas.microsoft.com/office/drawing/2014/main" id="{00000000-0008-0000-1400-00003B000000}"/>
              </a:ext>
            </a:extLst>
          </xdr:cNvPr>
          <xdr:cNvSpPr/>
        </xdr:nvSpPr>
        <xdr:spPr>
          <a:xfrm>
            <a:off x="9144000" y="762000"/>
            <a:ext cx="3657600" cy="3619500"/>
          </a:xfrm>
          <a:prstGeom prst="roundRect">
            <a:avLst>
              <a:gd name="adj" fmla="val 8621"/>
            </a:avLst>
          </a:prstGeom>
          <a:solidFill>
            <a:srgbClr val="F2ECE7"/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>
            <a:glow rad="63500">
              <a:schemeClr val="accent3">
                <a:satMod val="175000"/>
                <a:alpha val="40000"/>
              </a:schemeClr>
            </a:glo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60" name="Grafika 59" descr="Pobieranie z chmury z wypełnieniem pełnym">
            <a:extLst>
              <a:ext uri="{FF2B5EF4-FFF2-40B4-BE49-F238E27FC236}">
                <a16:creationId xmlns:a16="http://schemas.microsoft.com/office/drawing/2014/main" id="{00000000-0008-0000-1400-00003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>
            <a:off x="12001500" y="847725"/>
            <a:ext cx="720000" cy="720000"/>
          </a:xfrm>
          <a:prstGeom prst="rect">
            <a:avLst/>
          </a:prstGeom>
        </xdr:spPr>
      </xdr:pic>
      <xdr:grpSp>
        <xdr:nvGrpSpPr>
          <xdr:cNvPr id="61" name="Grupa 60">
            <a:extLst>
              <a:ext uri="{FF2B5EF4-FFF2-40B4-BE49-F238E27FC236}">
                <a16:creationId xmlns:a16="http://schemas.microsoft.com/office/drawing/2014/main" id="{00000000-0008-0000-1400-00003D000000}"/>
              </a:ext>
            </a:extLst>
          </xdr:cNvPr>
          <xdr:cNvGrpSpPr/>
        </xdr:nvGrpSpPr>
        <xdr:grpSpPr>
          <a:xfrm>
            <a:off x="10119651" y="1495425"/>
            <a:ext cx="1706298" cy="2714625"/>
            <a:chOff x="8534400" y="1524000"/>
            <a:chExt cx="1706298" cy="2714625"/>
          </a:xfrm>
        </xdr:grpSpPr>
        <xdr:pic>
          <xdr:nvPicPr>
            <xdr:cNvPr id="60420" name="Obraz 60419">
              <a:extLst>
                <a:ext uri="{FF2B5EF4-FFF2-40B4-BE49-F238E27FC236}">
                  <a16:creationId xmlns:a16="http://schemas.microsoft.com/office/drawing/2014/main" id="{00000000-0008-0000-1400-000004EC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BEBA8EAE-BF5A-486C-A8C5-ECC9F3942E4B}">
                  <a14:imgProps xmlns:a14="http://schemas.microsoft.com/office/drawing/2010/main">
                    <a14:imgLayer r:embed="rId11">
                      <a14:imgEffect>
                        <a14:backgroundRemoval t="10000" b="90000" l="10000" r="90000">
                          <a14:foregroundMark x1="61684" y1="21811" x2="61684" y2="21811"/>
                          <a14:foregroundMark x1="67010" y1="23457" x2="67010" y2="23457"/>
                          <a14:foregroundMark x1="51546" y1="22531" x2="51546" y2="22531"/>
                          <a14:foregroundMark x1="56529" y1="19959" x2="56529" y2="19959"/>
                          <a14:foregroundMark x1="55842" y1="19136" x2="55842" y2="19136"/>
                          <a14:foregroundMark x1="53093" y1="18416" x2="53093" y2="18416"/>
                          <a14:foregroundMark x1="51718" y1="16461" x2="51718" y2="16461"/>
                          <a14:foregroundMark x1="52405" y1="19033" x2="52405" y2="19033"/>
                          <a14:foregroundMark x1="51546" y1="18724" x2="51546" y2="18724"/>
                          <a14:foregroundMark x1="50172" y1="18519" x2="50172" y2="18519"/>
                          <a14:foregroundMark x1="62027" y1="20062" x2="62027" y2="20062"/>
                          <a14:foregroundMark x1="54467" y1="18519" x2="54467" y2="18519"/>
                          <a14:foregroundMark x1="51890" y1="17901" x2="51890" y2="17901"/>
                          <a14:foregroundMark x1="50515" y1="17901" x2="50515" y2="17901"/>
                          <a14:foregroundMark x1="54983" y1="18724" x2="54983" y2="18724"/>
                          <a14:foregroundMark x1="55498" y1="18827" x2="55498" y2="18827"/>
                          <a14:foregroundMark x1="56014" y1="18827" x2="56014" y2="18827"/>
                          <a14:foregroundMark x1="50859" y1="18621" x2="50859" y2="18621"/>
                          <a14:foregroundMark x1="64433" y1="47428" x2="64433" y2="47428"/>
                          <a14:foregroundMark x1="64433" y1="47840" x2="64433" y2="47840"/>
                          <a14:foregroundMark x1="64433" y1="48148" x2="64433" y2="48148"/>
                          <a14:foregroundMark x1="64605" y1="46811" x2="64605" y2="46811"/>
                          <a14:foregroundMark x1="64605" y1="46399" x2="64605" y2="46399"/>
                          <a14:foregroundMark x1="64605" y1="49588" x2="64605" y2="49588"/>
                          <a14:foregroundMark x1="65120" y1="50412" x2="65120" y2="50412"/>
                          <a14:foregroundMark x1="65979" y1="48457" x2="65979" y2="48457"/>
                          <a14:foregroundMark x1="65979" y1="21399" x2="65979" y2="21399"/>
                          <a14:foregroundMark x1="46392" y1="21399" x2="46392" y2="21399"/>
                          <a14:foregroundMark x1="53952" y1="16667" x2="53952" y2="16667"/>
                          <a14:foregroundMark x1="52749" y1="13889" x2="52749" y2="13889"/>
                          <a14:backgroundMark x1="68900" y1="55144" x2="68900" y2="55144"/>
                          <a14:backgroundMark x1="64777" y1="49486" x2="64777" y2="49486"/>
                          <a14:backgroundMark x1="64948" y1="48148" x2="64948" y2="48148"/>
                          <a14:backgroundMark x1="64948" y1="47531" x2="64948" y2="47531"/>
                          <a14:backgroundMark x1="64948" y1="46914" x2="64948" y2="46914"/>
                          <a14:backgroundMark x1="65120" y1="50309" x2="65120" y2="50309"/>
                          <a14:backgroundMark x1="64777" y1="46502" x2="64777" y2="46502"/>
                          <a14:backgroundMark x1="64948" y1="46091" x2="64948" y2="46091"/>
                          <a14:backgroundMark x1="50344" y1="18930" x2="50344" y2="18930"/>
                          <a14:backgroundMark x1="63058" y1="23354" x2="63058" y2="23354"/>
                          <a14:backgroundMark x1="51375" y1="18210" x2="51375" y2="18210"/>
                          <a14:backgroundMark x1="54296" y1="18930" x2="54296" y2="18930"/>
                          <a14:backgroundMark x1="50859" y1="18107" x2="50859" y2="18107"/>
                          <a14:backgroundMark x1="52234" y1="18313" x2="52234" y2="18313"/>
                          <a14:backgroundMark x1="55155" y1="18930" x2="55155" y2="18930"/>
                          <a14:backgroundMark x1="53952" y1="18724" x2="53952" y2="18724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534400" y="1524000"/>
              <a:ext cx="1706298" cy="2644131"/>
            </a:xfrm>
            <a:prstGeom prst="rect">
              <a:avLst/>
            </a:prstGeom>
          </xdr:spPr>
        </xdr:pic>
        <xdr:sp macro="" textlink="">
          <xdr:nvSpPr>
            <xdr:cNvPr id="60422" name="pole tekstowe 60421">
              <a:extLst>
                <a:ext uri="{FF2B5EF4-FFF2-40B4-BE49-F238E27FC236}">
                  <a16:creationId xmlns:a16="http://schemas.microsoft.com/office/drawing/2014/main" id="{00000000-0008-0000-1400-000006EC0000}"/>
                </a:ext>
              </a:extLst>
            </xdr:cNvPr>
            <xdr:cNvSpPr txBox="1"/>
          </xdr:nvSpPr>
          <xdr:spPr>
            <a:xfrm>
              <a:off x="8777949" y="4010025"/>
              <a:ext cx="121920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l-PL" sz="1100">
                  <a:latin typeface="Arial" panose="020B0604020202020204" pitchFamily="34" charset="0"/>
                  <a:cs typeface="Arial" panose="020B0604020202020204" pitchFamily="34" charset="0"/>
                </a:rPr>
                <a:t>DSV 15-50 DGF</a:t>
              </a:r>
            </a:p>
          </xdr:txBody>
        </xdr:sp>
      </xdr:grpSp>
      <xdr:sp macro="" textlink="">
        <xdr:nvSpPr>
          <xdr:cNvPr id="60419" name="pole tekstowe 60418">
            <a:extLst>
              <a:ext uri="{FF2B5EF4-FFF2-40B4-BE49-F238E27FC236}">
                <a16:creationId xmlns:a16="http://schemas.microsoft.com/office/drawing/2014/main" id="{00000000-0008-0000-1400-000003EC0000}"/>
              </a:ext>
            </a:extLst>
          </xdr:cNvPr>
          <xdr:cNvSpPr txBox="1"/>
        </xdr:nvSpPr>
        <xdr:spPr>
          <a:xfrm>
            <a:off x="9144000" y="952500"/>
            <a:ext cx="36576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1400" b="1">
                <a:latin typeface="Arial" panose="020B0604020202020204" pitchFamily="34" charset="0"/>
                <a:cs typeface="Arial" panose="020B0604020202020204" pitchFamily="34" charset="0"/>
              </a:rPr>
              <a:t>Pobierz kartę</a:t>
            </a:r>
          </a:p>
        </xdr:txBody>
      </xdr:sp>
    </xdr:grpSp>
    <xdr:clientData/>
  </xdr:twoCellAnchor>
  <xdr:twoCellAnchor>
    <xdr:from>
      <xdr:col>1</xdr:col>
      <xdr:colOff>19050</xdr:colOff>
      <xdr:row>30</xdr:row>
      <xdr:rowOff>9524</xdr:rowOff>
    </xdr:from>
    <xdr:to>
      <xdr:col>13</xdr:col>
      <xdr:colOff>19050</xdr:colOff>
      <xdr:row>33</xdr:row>
      <xdr:rowOff>0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628650" y="5724524"/>
          <a:ext cx="7315200" cy="561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b="1">
              <a:latin typeface="Arial" panose="020B0604020202020204" pitchFamily="34" charset="0"/>
              <a:cs typeface="Arial" panose="020B0604020202020204" pitchFamily="34" charset="0"/>
            </a:rPr>
            <a:t>Dobór zaworu bezpieczeństwa dla instalacji c.o. wpiętej bezpośrednio do sieci cieplnej wg PN-91 B-02416</a:t>
          </a:r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87</xdr:row>
      <xdr:rowOff>0</xdr:rowOff>
    </xdr:from>
    <xdr:to>
      <xdr:col>24</xdr:col>
      <xdr:colOff>0</xdr:colOff>
      <xdr:row>89</xdr:row>
      <xdr:rowOff>0</xdr:rowOff>
    </xdr:to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0" y="20193000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© 2024, Oleksandr Tymkiv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69652</xdr:rowOff>
    </xdr:from>
    <xdr:to>
      <xdr:col>3</xdr:col>
      <xdr:colOff>161925</xdr:colOff>
      <xdr:row>2</xdr:row>
      <xdr:rowOff>161925</xdr:rowOff>
    </xdr:to>
    <xdr:pic>
      <xdr:nvPicPr>
        <xdr:cNvPr id="2" name="Grafik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69652"/>
          <a:ext cx="1828800" cy="47327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11</xdr:col>
      <xdr:colOff>0</xdr:colOff>
      <xdr:row>8</xdr:row>
      <xdr:rowOff>0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828800" y="952500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Dobór zaworu bezpieczeństwa dla kotłów wodnych </a:t>
          </a:r>
          <a:endParaRPr lang="pl-PL" sz="16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242</xdr:row>
      <xdr:rowOff>9525</xdr:rowOff>
    </xdr:from>
    <xdr:to>
      <xdr:col>24</xdr:col>
      <xdr:colOff>0</xdr:colOff>
      <xdr:row>244</xdr:row>
      <xdr:rowOff>9525</xdr:rowOff>
    </xdr:to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/>
      </xdr:nvSpPr>
      <xdr:spPr>
        <a:xfrm>
          <a:off x="0" y="32775525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IMI HYDRONIC ENGINEERING nie ponosi odpowiedzialności za ewentualne skutki wywołane przez: niewłaściwą obsługę, złą interpretację wyników obliczeń, błędne wyniki obliczeń.</a:t>
          </a:r>
        </a:p>
      </xdr:txBody>
    </xdr:sp>
    <xdr:clientData/>
  </xdr:twoCellAnchor>
  <xdr:twoCellAnchor editAs="oneCell">
    <xdr:from>
      <xdr:col>0</xdr:col>
      <xdr:colOff>0</xdr:colOff>
      <xdr:row>238</xdr:row>
      <xdr:rowOff>0</xdr:rowOff>
    </xdr:from>
    <xdr:to>
      <xdr:col>4</xdr:col>
      <xdr:colOff>0</xdr:colOff>
      <xdr:row>241</xdr:row>
      <xdr:rowOff>84992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04000"/>
          <a:ext cx="2438400" cy="656492"/>
        </a:xfrm>
        <a:prstGeom prst="rect">
          <a:avLst/>
        </a:prstGeom>
      </xdr:spPr>
    </xdr:pic>
    <xdr:clientData/>
  </xdr:twoCellAnchor>
  <xdr:twoCellAnchor>
    <xdr:from>
      <xdr:col>4</xdr:col>
      <xdr:colOff>590550</xdr:colOff>
      <xdr:row>1</xdr:row>
      <xdr:rowOff>0</xdr:rowOff>
    </xdr:from>
    <xdr:to>
      <xdr:col>8</xdr:col>
      <xdr:colOff>320846</xdr:colOff>
      <xdr:row>3</xdr:row>
      <xdr:rowOff>11605</xdr:rowOff>
    </xdr:to>
    <xdr:grpSp>
      <xdr:nvGrpSpPr>
        <xdr:cNvPr id="9" name="Grupa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pSpPr/>
      </xdr:nvGrpSpPr>
      <xdr:grpSpPr>
        <a:xfrm>
          <a:off x="3028950" y="190500"/>
          <a:ext cx="2168696" cy="392605"/>
          <a:chOff x="3617573" y="1881659"/>
          <a:chExt cx="2168696" cy="392605"/>
        </a:xfrm>
        <a:solidFill>
          <a:schemeClr val="bg1"/>
        </a:solidFill>
      </xdr:grpSpPr>
      <xdr:sp macro="" textlink="">
        <xdr:nvSpPr>
          <xdr:cNvPr id="10" name="Prostokąt: zaokrąglone rogi 9">
            <a:extLst>
              <a:ext uri="{FF2B5EF4-FFF2-40B4-BE49-F238E27FC236}">
                <a16:creationId xmlns:a16="http://schemas.microsoft.com/office/drawing/2014/main" id="{00000000-0008-0000-1600-00000A000000}"/>
              </a:ext>
            </a:extLst>
          </xdr:cNvPr>
          <xdr:cNvSpPr/>
        </xdr:nvSpPr>
        <xdr:spPr>
          <a:xfrm>
            <a:off x="3711921" y="1881659"/>
            <a:ext cx="1980000" cy="360000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  <xdr:sp macro="" textlink="">
        <xdr:nvSpPr>
          <xdr:cNvPr id="11" name="Dowolny kształt: kształt 10">
            <a:extLst>
              <a:ext uri="{FF2B5EF4-FFF2-40B4-BE49-F238E27FC236}">
                <a16:creationId xmlns:a16="http://schemas.microsoft.com/office/drawing/2014/main" id="{00000000-0008-0000-1600-00000B000000}"/>
              </a:ext>
            </a:extLst>
          </xdr:cNvPr>
          <xdr:cNvSpPr/>
        </xdr:nvSpPr>
        <xdr:spPr>
          <a:xfrm>
            <a:off x="3617573" y="2172605"/>
            <a:ext cx="2168696" cy="101659"/>
          </a:xfrm>
          <a:custGeom>
            <a:avLst/>
            <a:gdLst>
              <a:gd name="connsiteX0" fmla="*/ 95073 w 2168696"/>
              <a:gd name="connsiteY0" fmla="*/ 0 h 101659"/>
              <a:gd name="connsiteX1" fmla="*/ 2073623 w 2168696"/>
              <a:gd name="connsiteY1" fmla="*/ 0 h 101659"/>
              <a:gd name="connsiteX2" fmla="*/ 2136729 w 2168696"/>
              <a:gd name="connsiteY2" fmla="*/ 95205 h 101659"/>
              <a:gd name="connsiteX3" fmla="*/ 2168696 w 2168696"/>
              <a:gd name="connsiteY3" fmla="*/ 101659 h 101659"/>
              <a:gd name="connsiteX4" fmla="*/ 0 w 2168696"/>
              <a:gd name="connsiteY4" fmla="*/ 101659 h 101659"/>
              <a:gd name="connsiteX5" fmla="*/ 31967 w 2168696"/>
              <a:gd name="connsiteY5" fmla="*/ 95205 h 101659"/>
              <a:gd name="connsiteX6" fmla="*/ 95073 w 2168696"/>
              <a:gd name="connsiteY6" fmla="*/ 0 h 10165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168696" h="101659">
                <a:moveTo>
                  <a:pt x="95073" y="0"/>
                </a:moveTo>
                <a:lnTo>
                  <a:pt x="2073623" y="0"/>
                </a:lnTo>
                <a:cubicBezTo>
                  <a:pt x="2073623" y="42799"/>
                  <a:pt x="2099644" y="79520"/>
                  <a:pt x="2136729" y="95205"/>
                </a:cubicBezTo>
                <a:lnTo>
                  <a:pt x="2168696" y="101659"/>
                </a:lnTo>
                <a:lnTo>
                  <a:pt x="0" y="101659"/>
                </a:lnTo>
                <a:lnTo>
                  <a:pt x="31967" y="95205"/>
                </a:lnTo>
                <a:cubicBezTo>
                  <a:pt x="69052" y="79520"/>
                  <a:pt x="95073" y="42799"/>
                  <a:pt x="95073" y="0"/>
                </a:cubicBezTo>
                <a:close/>
              </a:path>
            </a:pathLst>
          </a:cu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>
            <a:noAutofit/>
          </a:bodyPr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</xdr:grpSp>
    <xdr:clientData/>
  </xdr:twoCellAnchor>
  <xdr:twoCellAnchor>
    <xdr:from>
      <xdr:col>5</xdr:col>
      <xdr:colOff>75298</xdr:colOff>
      <xdr:row>1</xdr:row>
      <xdr:rowOff>0</xdr:rowOff>
    </xdr:from>
    <xdr:to>
      <xdr:col>8</xdr:col>
      <xdr:colOff>226498</xdr:colOff>
      <xdr:row>3</xdr:row>
      <xdr:rowOff>0</xdr:rowOff>
    </xdr:to>
    <xdr:sp macro="" textlink="">
      <xdr:nvSpPr>
        <xdr:cNvPr id="12" name="pole tekstowe 11">
          <a:hlinkClick xmlns:r="http://schemas.openxmlformats.org/officeDocument/2006/relationships" r:id="rId5" tooltip="Podgrzewacz C.W.U."/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3123298" y="190500"/>
          <a:ext cx="19800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rgbClr val="EF8106"/>
              </a:solidFill>
              <a:effectLst/>
            </a:rPr>
            <a:t>Podgrzewacz C.W.U.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4</xdr:col>
      <xdr:colOff>0</xdr:colOff>
      <xdr:row>11</xdr:row>
      <xdr:rowOff>0</xdr:rowOff>
    </xdr:to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1219200" y="17145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Opis: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4</xdr:col>
      <xdr:colOff>0</xdr:colOff>
      <xdr:row>13</xdr:row>
      <xdr:rowOff>0</xdr:rowOff>
    </xdr:to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1219200" y="20955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Opracował:</a:t>
          </a:r>
        </a:p>
      </xdr:txBody>
    </xdr:sp>
    <xdr:clientData/>
  </xdr:twoCellAnchor>
  <xdr:twoCellAnchor>
    <xdr:from>
      <xdr:col>1</xdr:col>
      <xdr:colOff>0</xdr:colOff>
      <xdr:row>14</xdr:row>
      <xdr:rowOff>9527</xdr:rowOff>
    </xdr:from>
    <xdr:to>
      <xdr:col>9</xdr:col>
      <xdr:colOff>0</xdr:colOff>
      <xdr:row>15</xdr:row>
      <xdr:rowOff>1</xdr:rowOff>
    </xdr:to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609600" y="2676527"/>
          <a:ext cx="4876800" cy="1809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V - pojemność wodna podgrzewacza lub podgrzewacza i zasobnika [dm</a:t>
          </a:r>
          <a:r>
            <a:rPr lang="pl-PL" sz="110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]:</a:t>
          </a:r>
        </a:p>
      </xdr:txBody>
    </xdr:sp>
    <xdr:clientData/>
  </xdr:twoCellAnchor>
  <xdr:twoCellAnchor>
    <xdr:from>
      <xdr:col>1</xdr:col>
      <xdr:colOff>0</xdr:colOff>
      <xdr:row>16</xdr:row>
      <xdr:rowOff>9524</xdr:rowOff>
    </xdr:from>
    <xdr:to>
      <xdr:col>9</xdr:col>
      <xdr:colOff>0</xdr:colOff>
      <xdr:row>17</xdr:row>
      <xdr:rowOff>0</xdr:rowOff>
    </xdr:to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609600" y="3057524"/>
          <a:ext cx="4876800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aseline="-250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- max ciśnienie czynnika grzewczego na zasilaniu podgrzewacza [bar]:</a:t>
          </a:r>
        </a:p>
      </xdr:txBody>
    </xdr:sp>
    <xdr:clientData/>
  </xdr:twoCellAnchor>
  <xdr:twoCellAnchor>
    <xdr:from>
      <xdr:col>1</xdr:col>
      <xdr:colOff>0</xdr:colOff>
      <xdr:row>22</xdr:row>
      <xdr:rowOff>9525</xdr:rowOff>
    </xdr:from>
    <xdr:to>
      <xdr:col>7</xdr:col>
      <xdr:colOff>0</xdr:colOff>
      <xdr:row>23</xdr:row>
      <xdr:rowOff>0</xdr:rowOff>
    </xdr:to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609600" y="3438525"/>
          <a:ext cx="365760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Założona wielkość i typ zaworu bezpieczeństwa:</a:t>
          </a:r>
        </a:p>
      </xdr:txBody>
    </xdr:sp>
    <xdr:clientData/>
  </xdr:twoCellAnchor>
  <xdr:twoCellAnchor>
    <xdr:from>
      <xdr:col>1</xdr:col>
      <xdr:colOff>0</xdr:colOff>
      <xdr:row>24</xdr:row>
      <xdr:rowOff>0</xdr:rowOff>
    </xdr:from>
    <xdr:to>
      <xdr:col>7</xdr:col>
      <xdr:colOff>0</xdr:colOff>
      <xdr:row>25</xdr:row>
      <xdr:rowOff>0</xdr:rowOff>
    </xdr:to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609600" y="3810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Max temperatura czynnika grzewczego [˚C]:</a:t>
          </a:r>
        </a:p>
      </xdr:txBody>
    </xdr:sp>
    <xdr:clientData/>
  </xdr:twoCellAnchor>
  <xdr:twoCellAnchor>
    <xdr:from>
      <xdr:col>1</xdr:col>
      <xdr:colOff>0</xdr:colOff>
      <xdr:row>39</xdr:row>
      <xdr:rowOff>177800</xdr:rowOff>
    </xdr:from>
    <xdr:to>
      <xdr:col>13</xdr:col>
      <xdr:colOff>0</xdr:colOff>
      <xdr:row>39</xdr:row>
      <xdr:rowOff>177800</xdr:rowOff>
    </xdr:to>
    <xdr:cxnSp macro="">
      <xdr:nvCxnSpPr>
        <xdr:cNvPr id="21" name="Łącznik prosty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CxnSpPr/>
      </xdr:nvCxnSpPr>
      <xdr:spPr>
        <a:xfrm>
          <a:off x="609600" y="7988300"/>
          <a:ext cx="7315200" cy="0"/>
        </a:xfrm>
        <a:prstGeom prst="line">
          <a:avLst/>
        </a:prstGeom>
        <a:ln w="28575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40</xdr:row>
      <xdr:rowOff>0</xdr:rowOff>
    </xdr:from>
    <xdr:to>
      <xdr:col>13</xdr:col>
      <xdr:colOff>0</xdr:colOff>
      <xdr:row>42</xdr:row>
      <xdr:rowOff>180976</xdr:rowOff>
    </xdr:to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 txBox="1"/>
      </xdr:nvSpPr>
      <xdr:spPr>
        <a:xfrm>
          <a:off x="609600" y="8001000"/>
          <a:ext cx="7315200" cy="561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Dobór zaworu bezpieczeństwa dla podgrzewaczy c.w.u. wg PN-76 B-02440</a:t>
          </a:r>
        </a:p>
      </xdr:txBody>
    </xdr:sp>
    <xdr:clientData/>
  </xdr:twoCellAnchor>
  <xdr:oneCellAnchor>
    <xdr:from>
      <xdr:col>13</xdr:col>
      <xdr:colOff>533400</xdr:colOff>
      <xdr:row>0</xdr:row>
      <xdr:rowOff>-176213</xdr:rowOff>
    </xdr:from>
    <xdr:ext cx="135171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pole tekstowe 22">
              <a:extLst>
                <a:ext uri="{FF2B5EF4-FFF2-40B4-BE49-F238E27FC236}">
                  <a16:creationId xmlns:a16="http://schemas.microsoft.com/office/drawing/2014/main" id="{00000000-0008-0000-1600-000017000000}"/>
                </a:ext>
              </a:extLst>
            </xdr:cNvPr>
            <xdr:cNvSpPr txBox="1"/>
          </xdr:nvSpPr>
          <xdr:spPr>
            <a:xfrm>
              <a:off x="8458200" y="-176213"/>
              <a:ext cx="13517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pl-PL" sz="1100" i="1">
                        <a:latin typeface="Cambria Math" panose="02040503050406030204" pitchFamily="18" charset="0"/>
                      </a:rPr>
                      <a:t>Wpisz tutaj równanie.</a:t>
                    </a:fld>
                  </m:oMath>
                </m:oMathPara>
              </a14:m>
              <a:endParaRPr lang="pl-PL" sz="1100"/>
            </a:p>
          </xdr:txBody>
        </xdr:sp>
      </mc:Choice>
      <mc:Fallback xmlns="">
        <xdr:sp macro="" textlink="">
          <xdr:nvSpPr>
            <xdr:cNvPr id="23" name="pole tekstowe 22">
              <a:extLst>
                <a:ext uri="{FF2B5EF4-FFF2-40B4-BE49-F238E27FC236}">
                  <a16:creationId xmlns:a16="http://schemas.microsoft.com/office/drawing/2014/main" id="{2C2E6F3E-191D-4AD9-A065-69738B9364A6}"/>
                </a:ext>
              </a:extLst>
            </xdr:cNvPr>
            <xdr:cNvSpPr txBox="1"/>
          </xdr:nvSpPr>
          <xdr:spPr>
            <a:xfrm>
              <a:off x="8458200" y="-176213"/>
              <a:ext cx="13517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l-PL" sz="1100" i="0">
                  <a:latin typeface="Cambria Math" panose="02040503050406030204" pitchFamily="18" charset="0"/>
                </a:rPr>
                <a:t>"Wpisz tutaj równanie."</a:t>
              </a:r>
              <a:endParaRPr lang="pl-PL" sz="11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13</xdr:row>
          <xdr:rowOff>133350</xdr:rowOff>
        </xdr:from>
        <xdr:to>
          <xdr:col>11</xdr:col>
          <xdr:colOff>238125</xdr:colOff>
          <xdr:row>15</xdr:row>
          <xdr:rowOff>76200</xdr:rowOff>
        </xdr:to>
        <xdr:sp macro="" textlink="">
          <xdr:nvSpPr>
            <xdr:cNvPr id="76801" name="Spinner 1" hidden="1">
              <a:extLst>
                <a:ext uri="{63B3BB69-23CF-44E3-9099-C40C66FF867C}">
                  <a14:compatExt spid="_x0000_s76801"/>
                </a:ext>
                <a:ext uri="{FF2B5EF4-FFF2-40B4-BE49-F238E27FC236}">
                  <a16:creationId xmlns:a16="http://schemas.microsoft.com/office/drawing/2014/main" id="{00000000-0008-0000-1600-00000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23</xdr:row>
          <xdr:rowOff>133350</xdr:rowOff>
        </xdr:from>
        <xdr:to>
          <xdr:col>11</xdr:col>
          <xdr:colOff>238125</xdr:colOff>
          <xdr:row>25</xdr:row>
          <xdr:rowOff>76200</xdr:rowOff>
        </xdr:to>
        <xdr:sp macro="" textlink="">
          <xdr:nvSpPr>
            <xdr:cNvPr id="76802" name="Spinner 2" hidden="1">
              <a:extLst>
                <a:ext uri="{63B3BB69-23CF-44E3-9099-C40C66FF867C}">
                  <a14:compatExt spid="_x0000_s76802"/>
                </a:ext>
                <a:ext uri="{FF2B5EF4-FFF2-40B4-BE49-F238E27FC236}">
                  <a16:creationId xmlns:a16="http://schemas.microsoft.com/office/drawing/2014/main" id="{00000000-0008-0000-1600-00000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0</xdr:colOff>
      <xdr:row>5</xdr:row>
      <xdr:rowOff>0</xdr:rowOff>
    </xdr:from>
    <xdr:to>
      <xdr:col>1</xdr:col>
      <xdr:colOff>0</xdr:colOff>
      <xdr:row>8</xdr:row>
      <xdr:rowOff>0</xdr:rowOff>
    </xdr:to>
    <xdr:grpSp>
      <xdr:nvGrpSpPr>
        <xdr:cNvPr id="24" name="Grupa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GrpSpPr/>
      </xdr:nvGrpSpPr>
      <xdr:grpSpPr>
        <a:xfrm>
          <a:off x="0" y="952500"/>
          <a:ext cx="609600" cy="571500"/>
          <a:chOff x="9144000" y="952500"/>
          <a:chExt cx="609600" cy="571500"/>
        </a:xfrm>
      </xdr:grpSpPr>
      <xdr:sp macro="" textlink="">
        <xdr:nvSpPr>
          <xdr:cNvPr id="25" name="Strzałka: pagon 24">
            <a:hlinkClick xmlns:r="http://schemas.openxmlformats.org/officeDocument/2006/relationships" r:id="rId6" tooltip="Start"/>
            <a:extLst>
              <a:ext uri="{FF2B5EF4-FFF2-40B4-BE49-F238E27FC236}">
                <a16:creationId xmlns:a16="http://schemas.microsoft.com/office/drawing/2014/main" id="{00000000-0008-0000-1600-000019000000}"/>
              </a:ext>
            </a:extLst>
          </xdr:cNvPr>
          <xdr:cNvSpPr/>
        </xdr:nvSpPr>
        <xdr:spPr>
          <a:xfrm flipH="1">
            <a:off x="9268800" y="952500"/>
            <a:ext cx="360000" cy="571500"/>
          </a:xfrm>
          <a:prstGeom prst="chevron">
            <a:avLst/>
          </a:prstGeom>
          <a:gradFill flip="none" rotWithShape="1">
            <a:gsLst>
              <a:gs pos="50000">
                <a:srgbClr val="EF8106"/>
              </a:gs>
              <a:gs pos="50000">
                <a:schemeClr val="bg2">
                  <a:lumMod val="5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>
              <a:solidFill>
                <a:schemeClr val="tx1"/>
              </a:solidFill>
            </a:endParaRPr>
          </a:p>
        </xdr:txBody>
      </xdr:sp>
      <xdr:sp macro="" textlink="">
        <xdr:nvSpPr>
          <xdr:cNvPr id="26" name="Prostokąt 25">
            <a:extLst>
              <a:ext uri="{FF2B5EF4-FFF2-40B4-BE49-F238E27FC236}">
                <a16:creationId xmlns:a16="http://schemas.microsoft.com/office/drawing/2014/main" id="{00000000-0008-0000-1600-00001A000000}"/>
              </a:ext>
            </a:extLst>
          </xdr:cNvPr>
          <xdr:cNvSpPr/>
        </xdr:nvSpPr>
        <xdr:spPr>
          <a:xfrm>
            <a:off x="9144000" y="952500"/>
            <a:ext cx="609600" cy="571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</xdr:grpSp>
    <xdr:clientData/>
  </xdr:twoCellAnchor>
  <xdr:twoCellAnchor>
    <xdr:from>
      <xdr:col>0</xdr:col>
      <xdr:colOff>609599</xdr:colOff>
      <xdr:row>37</xdr:row>
      <xdr:rowOff>95250</xdr:rowOff>
    </xdr:from>
    <xdr:to>
      <xdr:col>13</xdr:col>
      <xdr:colOff>0</xdr:colOff>
      <xdr:row>39</xdr:row>
      <xdr:rowOff>95250</xdr:rowOff>
    </xdr:to>
    <xdr:grpSp>
      <xdr:nvGrpSpPr>
        <xdr:cNvPr id="27" name="Grupa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GrpSpPr/>
      </xdr:nvGrpSpPr>
      <xdr:grpSpPr>
        <a:xfrm>
          <a:off x="609599" y="7143750"/>
          <a:ext cx="7315201" cy="381000"/>
          <a:chOff x="609599" y="28575000"/>
          <a:chExt cx="7315201" cy="381000"/>
        </a:xfrm>
      </xdr:grpSpPr>
      <xdr:sp macro="" textlink="'obl_C.W.U.'!B84">
        <xdr:nvSpPr>
          <xdr:cNvPr id="28" name="pole tekstowe 27">
            <a:extLst>
              <a:ext uri="{FF2B5EF4-FFF2-40B4-BE49-F238E27FC236}">
                <a16:creationId xmlns:a16="http://schemas.microsoft.com/office/drawing/2014/main" id="{00000000-0008-0000-1600-00001C000000}"/>
              </a:ext>
            </a:extLst>
          </xdr:cNvPr>
          <xdr:cNvSpPr txBox="1"/>
        </xdr:nvSpPr>
        <xdr:spPr>
          <a:xfrm>
            <a:off x="609600" y="28575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3EBB9943-7CB4-4D9C-AD07-4258E5E3D7CC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Dobrane zabezpieczenie spełnia wymagania odnośnie warunku przebicia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C.W.U.'!B85">
        <xdr:nvSpPr>
          <xdr:cNvPr id="29" name="pole tekstowe 28">
            <a:extLst>
              <a:ext uri="{FF2B5EF4-FFF2-40B4-BE49-F238E27FC236}">
                <a16:creationId xmlns:a16="http://schemas.microsoft.com/office/drawing/2014/main" id="{00000000-0008-0000-1600-00001D000000}"/>
              </a:ext>
            </a:extLst>
          </xdr:cNvPr>
          <xdr:cNvSpPr txBox="1"/>
        </xdr:nvSpPr>
        <xdr:spPr>
          <a:xfrm>
            <a:off x="609599" y="28575000"/>
            <a:ext cx="6705601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51C5BAFD-9CC1-4FDB-97DC-3593431739E3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4</xdr:row>
      <xdr:rowOff>0</xdr:rowOff>
    </xdr:from>
    <xdr:to>
      <xdr:col>13</xdr:col>
      <xdr:colOff>0</xdr:colOff>
      <xdr:row>35</xdr:row>
      <xdr:rowOff>0</xdr:rowOff>
    </xdr:to>
    <xdr:sp macro="" textlink="">
      <xdr:nvSpPr>
        <xdr:cNvPr id="30" name="Prostokąt: zaokrąglone rogi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/>
      </xdr:nvSpPr>
      <xdr:spPr>
        <a:xfrm>
          <a:off x="609600" y="762000"/>
          <a:ext cx="7315200" cy="5905500"/>
        </a:xfrm>
        <a:prstGeom prst="roundRect">
          <a:avLst>
            <a:gd name="adj" fmla="val 3944"/>
          </a:avLst>
        </a:prstGeom>
        <a:noFill/>
        <a:ln w="12700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0</xdr:colOff>
      <xdr:row>18</xdr:row>
      <xdr:rowOff>0</xdr:rowOff>
    </xdr:from>
    <xdr:to>
      <xdr:col>9</xdr:col>
      <xdr:colOff>0</xdr:colOff>
      <xdr:row>18</xdr:row>
      <xdr:rowOff>180976</xdr:rowOff>
    </xdr:to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609600" y="3429000"/>
          <a:ext cx="4876800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- ciśnienie dopuszczone podgrzewacza [bar]:</a:t>
          </a:r>
        </a:p>
      </xdr:txBody>
    </xdr:sp>
    <xdr:clientData/>
  </xdr:twoCellAnchor>
  <xdr:twoCellAnchor>
    <xdr:from>
      <xdr:col>1</xdr:col>
      <xdr:colOff>0</xdr:colOff>
      <xdr:row>19</xdr:row>
      <xdr:rowOff>0</xdr:rowOff>
    </xdr:from>
    <xdr:to>
      <xdr:col>7</xdr:col>
      <xdr:colOff>0</xdr:colOff>
      <xdr:row>22</xdr:row>
      <xdr:rowOff>0</xdr:rowOff>
    </xdr:to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609600" y="3619500"/>
          <a:ext cx="36576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po - ciśnienie nastawy zaworu bezpieczeństwa </a:t>
          </a:r>
          <a:br>
            <a:rPr lang="pl-PL" sz="110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(max ciś. instalacji wod.) [bar]:</a:t>
          </a:r>
        </a:p>
      </xdr:txBody>
    </xdr:sp>
    <xdr:clientData/>
  </xdr:twoCellAnchor>
  <xdr:twoCellAnchor>
    <xdr:from>
      <xdr:col>1</xdr:col>
      <xdr:colOff>0</xdr:colOff>
      <xdr:row>26</xdr:row>
      <xdr:rowOff>0</xdr:rowOff>
    </xdr:from>
    <xdr:to>
      <xdr:col>7</xdr:col>
      <xdr:colOff>0</xdr:colOff>
      <xdr:row>27</xdr:row>
      <xdr:rowOff>0</xdr:rowOff>
    </xdr:to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609600" y="4953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Min temperatura czynnika grzewczego [˚C]: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25</xdr:row>
          <xdr:rowOff>133350</xdr:rowOff>
        </xdr:from>
        <xdr:to>
          <xdr:col>11</xdr:col>
          <xdr:colOff>238125</xdr:colOff>
          <xdr:row>27</xdr:row>
          <xdr:rowOff>76200</xdr:rowOff>
        </xdr:to>
        <xdr:sp macro="" textlink="">
          <xdr:nvSpPr>
            <xdr:cNvPr id="76807" name="Spinner 7" hidden="1">
              <a:extLst>
                <a:ext uri="{63B3BB69-23CF-44E3-9099-C40C66FF867C}">
                  <a14:compatExt spid="_x0000_s76807"/>
                </a:ext>
                <a:ext uri="{FF2B5EF4-FFF2-40B4-BE49-F238E27FC236}">
                  <a16:creationId xmlns:a16="http://schemas.microsoft.com/office/drawing/2014/main" id="{00000000-0008-0000-1600-000007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0</xdr:colOff>
      <xdr:row>28</xdr:row>
      <xdr:rowOff>0</xdr:rowOff>
    </xdr:from>
    <xdr:to>
      <xdr:col>7</xdr:col>
      <xdr:colOff>0</xdr:colOff>
      <xdr:row>29</xdr:row>
      <xdr:rowOff>0</xdr:rowOff>
    </xdr:to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609600" y="5334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Dopuszczalna temperatura ciepłej wody użytkowej [˚C]: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27</xdr:row>
          <xdr:rowOff>133350</xdr:rowOff>
        </xdr:from>
        <xdr:to>
          <xdr:col>11</xdr:col>
          <xdr:colOff>238125</xdr:colOff>
          <xdr:row>29</xdr:row>
          <xdr:rowOff>76200</xdr:rowOff>
        </xdr:to>
        <xdr:sp macro="" textlink="">
          <xdr:nvSpPr>
            <xdr:cNvPr id="76808" name="Spinner 8" hidden="1">
              <a:extLst>
                <a:ext uri="{63B3BB69-23CF-44E3-9099-C40C66FF867C}">
                  <a14:compatExt spid="_x0000_s76808"/>
                </a:ext>
                <a:ext uri="{FF2B5EF4-FFF2-40B4-BE49-F238E27FC236}">
                  <a16:creationId xmlns:a16="http://schemas.microsoft.com/office/drawing/2014/main" id="{00000000-0008-0000-1600-000008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0</xdr:colOff>
      <xdr:row>30</xdr:row>
      <xdr:rowOff>0</xdr:rowOff>
    </xdr:from>
    <xdr:to>
      <xdr:col>7</xdr:col>
      <xdr:colOff>0</xdr:colOff>
      <xdr:row>31</xdr:row>
      <xdr:rowOff>0</xdr:rowOff>
    </xdr:to>
    <xdr:sp macro="" textlink="">
      <xdr:nvSpPr>
        <xdr:cNvPr id="35" name="pole tekstowe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609600" y="5715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Dopuszczalna temperatura ciepłej wody użytkowej [˚C]:</a:t>
          </a:r>
        </a:p>
      </xdr:txBody>
    </xdr:sp>
    <xdr:clientData/>
  </xdr:twoCellAnchor>
  <xdr:twoCellAnchor>
    <xdr:from>
      <xdr:col>1</xdr:col>
      <xdr:colOff>0</xdr:colOff>
      <xdr:row>32</xdr:row>
      <xdr:rowOff>0</xdr:rowOff>
    </xdr:from>
    <xdr:to>
      <xdr:col>9</xdr:col>
      <xdr:colOff>0</xdr:colOff>
      <xdr:row>33</xdr:row>
      <xdr:rowOff>0</xdr:rowOff>
    </xdr:to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609600" y="6096000"/>
          <a:ext cx="4876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Pole powierzchni przekroju wewnętrznego rury grzejnej (wężownicy) [mm²]:</a:t>
          </a:r>
        </a:p>
      </xdr:txBody>
    </xdr:sp>
    <xdr:clientData/>
  </xdr:twoCellAnchor>
  <xdr:twoCellAnchor>
    <xdr:from>
      <xdr:col>1</xdr:col>
      <xdr:colOff>0</xdr:colOff>
      <xdr:row>43</xdr:row>
      <xdr:rowOff>0</xdr:rowOff>
    </xdr:from>
    <xdr:to>
      <xdr:col>13</xdr:col>
      <xdr:colOff>0</xdr:colOff>
      <xdr:row>44</xdr:row>
      <xdr:rowOff>0</xdr:rowOff>
    </xdr:to>
    <xdr:sp macro="" textlink="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609600" y="8001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1. Wymagana przepustowość zaworu bezpieczeństwa [kg/h]:</a:t>
          </a:r>
        </a:p>
      </xdr:txBody>
    </xdr:sp>
    <xdr:clientData/>
  </xdr:twoCellAnchor>
  <xdr:twoCellAnchor>
    <xdr:from>
      <xdr:col>1</xdr:col>
      <xdr:colOff>0</xdr:colOff>
      <xdr:row>45</xdr:row>
      <xdr:rowOff>0</xdr:rowOff>
    </xdr:from>
    <xdr:to>
      <xdr:col>13</xdr:col>
      <xdr:colOff>0</xdr:colOff>
      <xdr:row>46</xdr:row>
      <xdr:rowOff>0</xdr:rowOff>
    </xdr:to>
    <xdr:sp macro="" textlink="">
      <xdr:nvSpPr>
        <xdr:cNvPr id="38" name="pole tekstowe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609600" y="8382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Wyznaczenie wymaganej przepustowości zaworu bezpieczeństwa: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9</xdr:col>
      <xdr:colOff>0</xdr:colOff>
      <xdr:row>51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pole tekstowe 38">
              <a:extLst>
                <a:ext uri="{FF2B5EF4-FFF2-40B4-BE49-F238E27FC236}">
                  <a16:creationId xmlns:a16="http://schemas.microsoft.com/office/drawing/2014/main" id="{00000000-0008-0000-1600-000027000000}"/>
                </a:ext>
              </a:extLst>
            </xdr:cNvPr>
            <xdr:cNvSpPr txBox="1"/>
          </xdr:nvSpPr>
          <xdr:spPr>
            <a:xfrm>
              <a:off x="609600" y="8763000"/>
              <a:ext cx="4876800" cy="762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pl-PL" sz="1400" b="0" i="1">
                        <a:latin typeface="Cambria Math" panose="02040503050406030204" pitchFamily="18" charset="0"/>
                      </a:rPr>
                      <m:t>𝐺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=0,16⋅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𝑉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𝑘𝑔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h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39" name="pole tekstowe 38">
              <a:extLst>
                <a:ext uri="{FF2B5EF4-FFF2-40B4-BE49-F238E27FC236}">
                  <a16:creationId xmlns:a16="http://schemas.microsoft.com/office/drawing/2014/main" id="{00000000-0008-0000-1000-000027000000}"/>
                </a:ext>
              </a:extLst>
            </xdr:cNvPr>
            <xdr:cNvSpPr txBox="1"/>
          </xdr:nvSpPr>
          <xdr:spPr>
            <a:xfrm>
              <a:off x="609600" y="8763000"/>
              <a:ext cx="4876800" cy="762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𝐺=0,16⋅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𝑉   [𝑘𝑔/ℎ]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1</xdr:col>
      <xdr:colOff>0</xdr:colOff>
      <xdr:row>51</xdr:row>
      <xdr:rowOff>0</xdr:rowOff>
    </xdr:from>
    <xdr:to>
      <xdr:col>9</xdr:col>
      <xdr:colOff>0</xdr:colOff>
      <xdr:row>55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pole tekstowe 39">
              <a:extLst>
                <a:ext uri="{FF2B5EF4-FFF2-40B4-BE49-F238E27FC236}">
                  <a16:creationId xmlns:a16="http://schemas.microsoft.com/office/drawing/2014/main" id="{00000000-0008-0000-1600-000028000000}"/>
                </a:ext>
              </a:extLst>
            </xdr:cNvPr>
            <xdr:cNvSpPr txBox="1"/>
          </xdr:nvSpPr>
          <xdr:spPr>
            <a:xfrm>
              <a:off x="609600" y="9525000"/>
              <a:ext cx="4876800" cy="762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pl-PL" sz="1400" b="0" i="1">
                        <a:latin typeface="Cambria Math" panose="02040503050406030204" pitchFamily="18" charset="0"/>
                      </a:rPr>
                      <m:t>𝐺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=1,59⋅</m:t>
                    </m:r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𝑐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𝑏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𝐹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ad>
                      <m:radPr>
                        <m:degHide m:val="on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radPr>
                      <m:deg/>
                      <m:e>
                        <m:d>
                          <m:d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3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</m:e>
                        </m:d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𝛾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e>
                    </m:ra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𝑘𝑔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h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40" name="pole tekstowe 39">
              <a:extLst>
                <a:ext uri="{FF2B5EF4-FFF2-40B4-BE49-F238E27FC236}">
                  <a16:creationId xmlns:a16="http://schemas.microsoft.com/office/drawing/2014/main" id="{00000000-0008-0000-1000-000028000000}"/>
                </a:ext>
              </a:extLst>
            </xdr:cNvPr>
            <xdr:cNvSpPr txBox="1"/>
          </xdr:nvSpPr>
          <xdr:spPr>
            <a:xfrm>
              <a:off x="609600" y="9525000"/>
              <a:ext cx="4876800" cy="762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𝐺=1,59⋅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𝛼_𝑐1⋅𝑏⋅𝐹⋅√((𝑝_3−𝑝_1 )⋅𝛾_1 )    [𝑘𝑔/ℎ]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1</xdr:col>
      <xdr:colOff>0</xdr:colOff>
      <xdr:row>55</xdr:row>
      <xdr:rowOff>0</xdr:rowOff>
    </xdr:from>
    <xdr:to>
      <xdr:col>9</xdr:col>
      <xdr:colOff>0</xdr:colOff>
      <xdr:row>59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pole tekstowe 41">
              <a:extLst>
                <a:ext uri="{FF2B5EF4-FFF2-40B4-BE49-F238E27FC236}">
                  <a16:creationId xmlns:a16="http://schemas.microsoft.com/office/drawing/2014/main" id="{00000000-0008-0000-1600-00002A000000}"/>
                </a:ext>
              </a:extLst>
            </xdr:cNvPr>
            <xdr:cNvSpPr txBox="1"/>
          </xdr:nvSpPr>
          <xdr:spPr>
            <a:xfrm>
              <a:off x="609600" y="10287000"/>
              <a:ext cx="4876800" cy="762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pl-PL" sz="1400" b="0" i="1">
                        <a:latin typeface="Cambria Math" panose="02040503050406030204" pitchFamily="18" charset="0"/>
                      </a:rPr>
                      <m:t>𝐺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=1,59⋅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𝜓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𝑚𝑎𝑥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𝐹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ad>
                      <m:radPr>
                        <m:degHide m:val="on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radPr>
                      <m:deg/>
                      <m:e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1,1⋅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+1</m:t>
                            </m:r>
                          </m:num>
                          <m:den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𝜐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</m:den>
                        </m:f>
                      </m:e>
                    </m:ra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𝑘𝑔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h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42" name="pole tekstowe 41">
              <a:extLst>
                <a:ext uri="{FF2B5EF4-FFF2-40B4-BE49-F238E27FC236}">
                  <a16:creationId xmlns:a16="http://schemas.microsoft.com/office/drawing/2014/main" id="{00000000-0008-0000-1000-00002A000000}"/>
                </a:ext>
              </a:extLst>
            </xdr:cNvPr>
            <xdr:cNvSpPr txBox="1"/>
          </xdr:nvSpPr>
          <xdr:spPr>
            <a:xfrm>
              <a:off x="609600" y="10287000"/>
              <a:ext cx="4876800" cy="762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𝐺=1,59⋅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𝛼⋅𝜓_𝑚𝑎𝑥⋅𝐹⋅√((1,1⋅𝑝_1+1)/𝜐_1 )    [𝑘𝑔/ℎ]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8</xdr:col>
      <xdr:colOff>0</xdr:colOff>
      <xdr:row>47</xdr:row>
      <xdr:rowOff>0</xdr:rowOff>
    </xdr:from>
    <xdr:to>
      <xdr:col>13</xdr:col>
      <xdr:colOff>0</xdr:colOff>
      <xdr:row>51</xdr:row>
      <xdr:rowOff>0</xdr:rowOff>
    </xdr:to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4876800" y="8763000"/>
          <a:ext cx="3048000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gdy: </a:t>
          </a:r>
        </a:p>
        <a:p>
          <a:pPr algn="ctr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&lt; 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</a:p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oraz w przypadku podgrzewaczy elektrycznych</a:t>
          </a:r>
        </a:p>
      </xdr:txBody>
    </xdr:sp>
    <xdr:clientData/>
  </xdr:twoCellAnchor>
  <xdr:twoCellAnchor>
    <xdr:from>
      <xdr:col>8</xdr:col>
      <xdr:colOff>0</xdr:colOff>
      <xdr:row>51</xdr:row>
      <xdr:rowOff>0</xdr:rowOff>
    </xdr:from>
    <xdr:to>
      <xdr:col>13</xdr:col>
      <xdr:colOff>0</xdr:colOff>
      <xdr:row>55</xdr:row>
      <xdr:rowOff>0</xdr:rowOff>
    </xdr:to>
    <xdr:sp macro="" textlink="">
      <xdr:nvSpPr>
        <xdr:cNvPr id="43" name="pole tekstowe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4876800" y="9525000"/>
          <a:ext cx="3048000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&gt; 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  <xdr:twoCellAnchor>
    <xdr:from>
      <xdr:col>8</xdr:col>
      <xdr:colOff>0</xdr:colOff>
      <xdr:row>55</xdr:row>
      <xdr:rowOff>0</xdr:rowOff>
    </xdr:from>
    <xdr:to>
      <xdr:col>13</xdr:col>
      <xdr:colOff>0</xdr:colOff>
      <xdr:row>59</xdr:row>
      <xdr:rowOff>0</xdr:rowOff>
    </xdr:to>
    <xdr:sp macro="" textlink="">
      <xdr:nvSpPr>
        <xdr:cNvPr id="44" name="pole tekstowe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4876800" y="10287000"/>
          <a:ext cx="3048000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dla urządzeń zasilanych parą gdy 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≥ 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należy zastosować reduktor ciśnienia, aby spełnić warunek:</a:t>
          </a:r>
        </a:p>
        <a:p>
          <a:pPr algn="ctr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≤ 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</a:p>
      </xdr:txBody>
    </xdr:sp>
    <xdr:clientData/>
  </xdr:twoCellAnchor>
  <xdr:twoCellAnchor>
    <xdr:from>
      <xdr:col>1</xdr:col>
      <xdr:colOff>0</xdr:colOff>
      <xdr:row>59</xdr:row>
      <xdr:rowOff>0</xdr:rowOff>
    </xdr:from>
    <xdr:to>
      <xdr:col>13</xdr:col>
      <xdr:colOff>0</xdr:colOff>
      <xdr:row>61</xdr:row>
      <xdr:rowOff>0</xdr:rowOff>
    </xdr:to>
    <xdr:sp macro="" textlink="">
      <xdr:nvSpPr>
        <xdr:cNvPr id="45" name="pole tekstowe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609600" y="11049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gdzie: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13</xdr:col>
      <xdr:colOff>0</xdr:colOff>
      <xdr:row>62</xdr:row>
      <xdr:rowOff>0</xdr:rowOff>
    </xdr:to>
    <xdr:sp macro="" textlink="">
      <xdr:nvSpPr>
        <xdr:cNvPr id="46" name="pole tekstowe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219200" y="11430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 - wymagana przepustowość zaworu bezpieczeństwa [kg/h]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13</xdr:col>
      <xdr:colOff>0</xdr:colOff>
      <xdr:row>64</xdr:row>
      <xdr:rowOff>0</xdr:rowOff>
    </xdr:to>
    <xdr:sp macro="" textlink="">
      <xdr:nvSpPr>
        <xdr:cNvPr id="47" name="pole tekstowe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219200" y="11811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V - pojemność wodna podgrzewacza lub podgrzewacza z zasobnikiem [dm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13</xdr:col>
      <xdr:colOff>0</xdr:colOff>
      <xdr:row>66</xdr:row>
      <xdr:rowOff>0</xdr:rowOff>
    </xdr:to>
    <xdr:sp macro="" textlink="">
      <xdr:nvSpPr>
        <xdr:cNvPr id="48" name="pole tekstowe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219200" y="12192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α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c1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współczynnik wypływu wody grzewczej dla pękniętej rurki wężownicy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13</xdr:col>
      <xdr:colOff>0</xdr:colOff>
      <xdr:row>68</xdr:row>
      <xdr:rowOff>0</xdr:rowOff>
    </xdr:to>
    <xdr:sp macro="" textlink="">
      <xdr:nvSpPr>
        <xdr:cNvPr id="49" name="pole tekstowe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219200" y="12573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α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współczynnik wypływu zaworu bezpieczeństwa liczony jako: 0,35</a:t>
          </a:r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α</a:t>
          </a:r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13</xdr:col>
      <xdr:colOff>0</xdr:colOff>
      <xdr:row>71</xdr:row>
      <xdr:rowOff>0</xdr:rowOff>
    </xdr:to>
    <xdr:sp macro="" textlink="">
      <xdr:nvSpPr>
        <xdr:cNvPr id="50" name="pole tekstowe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219200" y="12763500"/>
          <a:ext cx="67056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b - współczynnik zależny od ciśnienia czynnika grzewczego i ciśnienia dopuszczalnego dla podgrzewacza c.w.u.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13</xdr:col>
      <xdr:colOff>0</xdr:colOff>
      <xdr:row>72</xdr:row>
      <xdr:rowOff>0</xdr:rowOff>
    </xdr:to>
    <xdr:sp macro="" textlink="">
      <xdr:nvSpPr>
        <xdr:cNvPr id="51" name="pole tekstowe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219200" y="13335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F - pole powierzchni przekroju wewnętrznego rury grzejnej (wężownicy) [mm²]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13</xdr:col>
      <xdr:colOff>0</xdr:colOff>
      <xdr:row>74</xdr:row>
      <xdr:rowOff>0</xdr:rowOff>
    </xdr:to>
    <xdr:sp macro="" textlink="">
      <xdr:nvSpPr>
        <xdr:cNvPr id="52" name="pole tekstowe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219200" y="13716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ciśnienie czynnika grzewczego na zasilaniu podgrzewacza [bar]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13</xdr:col>
      <xdr:colOff>0</xdr:colOff>
      <xdr:row>76</xdr:row>
      <xdr:rowOff>0</xdr:rowOff>
    </xdr:to>
    <xdr:sp macro="" textlink="">
      <xdr:nvSpPr>
        <xdr:cNvPr id="53" name="pole tekstowe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219200" y="14097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ciśnienie dopuszczone podgrzewacza [bar]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13</xdr:col>
      <xdr:colOff>0</xdr:colOff>
      <xdr:row>78</xdr:row>
      <xdr:rowOff>0</xdr:rowOff>
    </xdr:to>
    <xdr:sp macro="" textlink="">
      <xdr:nvSpPr>
        <xdr:cNvPr id="54" name="pole tekstowe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219200" y="14478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ciśnienie na wylocie z zaworu (do atmosfery równe 0 bar)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13</xdr:col>
      <xdr:colOff>0</xdr:colOff>
      <xdr:row>80</xdr:row>
      <xdr:rowOff>0</xdr:rowOff>
    </xdr:to>
    <xdr:sp macro="" textlink="">
      <xdr:nvSpPr>
        <xdr:cNvPr id="55" name="pole tekstowe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219200" y="14859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γ</a:t>
          </a:r>
          <a:r>
            <a:rPr lang="el-GR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 -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ciężar objętościowy wody grzejnej przy jej najniższej temperaturze [kg/m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13</xdr:col>
      <xdr:colOff>0</xdr:colOff>
      <xdr:row>82</xdr:row>
      <xdr:rowOff>0</xdr:rowOff>
    </xdr:to>
    <xdr:sp macro="" textlink="">
      <xdr:nvSpPr>
        <xdr:cNvPr id="56" name="pole tekstowe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219200" y="15240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γ -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ciężar objętościowy wody użytkowej przy jej dopuszczalnej temperaturze [kg/m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13</xdr:col>
      <xdr:colOff>0</xdr:colOff>
      <xdr:row>84</xdr:row>
      <xdr:rowOff>0</xdr:rowOff>
    </xdr:to>
    <xdr:sp macro="" textlink="">
      <xdr:nvSpPr>
        <xdr:cNvPr id="57" name="pole tekstowe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219200" y="15621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α -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współczynnik wypływu zaworu bezpieczeństwa podawany przez producenta dla gazu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13</xdr:col>
      <xdr:colOff>0</xdr:colOff>
      <xdr:row>86</xdr:row>
      <xdr:rowOff>0</xdr:rowOff>
    </xdr:to>
    <xdr:sp macro="" textlink="">
      <xdr:nvSpPr>
        <xdr:cNvPr id="58" name="pole tekstowe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219200" y="16002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ψ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max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współczynnik ekspansji adiabatycznej dla pary wodnej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13</xdr:col>
      <xdr:colOff>0</xdr:colOff>
      <xdr:row>88</xdr:row>
      <xdr:rowOff>0</xdr:rowOff>
    </xdr:to>
    <xdr:sp macro="" textlink="">
      <xdr:nvSpPr>
        <xdr:cNvPr id="59" name="pole tekstowe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219200" y="16383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υ</a:t>
          </a:r>
          <a:r>
            <a:rPr lang="el-GR" sz="1100" b="0">
              <a:latin typeface="Calibri" panose="020F0502020204030204" pitchFamily="34" charset="0"/>
              <a:cs typeface="Calibri" panose="020F0502020204030204" pitchFamily="34" charset="0"/>
            </a:rPr>
            <a:t>₁</a:t>
          </a:r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 -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objętość właściwa wody przed zaworem bezpieczeństwa [m3/kg]</a:t>
          </a:r>
        </a:p>
      </xdr:txBody>
    </xdr:sp>
    <xdr:clientData/>
  </xdr:twoCellAnchor>
  <xdr:twoCellAnchor>
    <xdr:from>
      <xdr:col>1</xdr:col>
      <xdr:colOff>0</xdr:colOff>
      <xdr:row>36</xdr:row>
      <xdr:rowOff>0</xdr:rowOff>
    </xdr:from>
    <xdr:to>
      <xdr:col>13</xdr:col>
      <xdr:colOff>1</xdr:colOff>
      <xdr:row>38</xdr:row>
      <xdr:rowOff>0</xdr:rowOff>
    </xdr:to>
    <xdr:grpSp>
      <xdr:nvGrpSpPr>
        <xdr:cNvPr id="63" name="Grupa 62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GrpSpPr/>
      </xdr:nvGrpSpPr>
      <xdr:grpSpPr>
        <a:xfrm>
          <a:off x="609600" y="6858000"/>
          <a:ext cx="7315201" cy="381000"/>
          <a:chOff x="609599" y="28575000"/>
          <a:chExt cx="7315201" cy="381000"/>
        </a:xfrm>
      </xdr:grpSpPr>
      <xdr:sp macro="" textlink="'obl_C.W.U.'!B50">
        <xdr:nvSpPr>
          <xdr:cNvPr id="76800" name="pole tekstowe 76799">
            <a:extLst>
              <a:ext uri="{FF2B5EF4-FFF2-40B4-BE49-F238E27FC236}">
                <a16:creationId xmlns:a16="http://schemas.microsoft.com/office/drawing/2014/main" id="{00000000-0008-0000-1600-0000002C0100}"/>
              </a:ext>
            </a:extLst>
          </xdr:cNvPr>
          <xdr:cNvSpPr txBox="1"/>
        </xdr:nvSpPr>
        <xdr:spPr>
          <a:xfrm>
            <a:off x="609600" y="28575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925BBDC7-BD3E-420A-B351-A4DE21FB8AF6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Dobrane zabezpieczenie spełnia warunki normy PN-76 B-02440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C.W.U.'!B51">
        <xdr:nvSpPr>
          <xdr:cNvPr id="76803" name="pole tekstowe 76802">
            <a:extLst>
              <a:ext uri="{FF2B5EF4-FFF2-40B4-BE49-F238E27FC236}">
                <a16:creationId xmlns:a16="http://schemas.microsoft.com/office/drawing/2014/main" id="{00000000-0008-0000-1600-0000032C0100}"/>
              </a:ext>
            </a:extLst>
          </xdr:cNvPr>
          <xdr:cNvSpPr txBox="1"/>
        </xdr:nvSpPr>
        <xdr:spPr>
          <a:xfrm>
            <a:off x="609599" y="285750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7ECEBAA7-7F72-4671-9A94-D989E6062EC2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3</xdr:col>
      <xdr:colOff>0</xdr:colOff>
      <xdr:row>89</xdr:row>
      <xdr:rowOff>0</xdr:rowOff>
    </xdr:from>
    <xdr:to>
      <xdr:col>6</xdr:col>
      <xdr:colOff>0</xdr:colOff>
      <xdr:row>90</xdr:row>
      <xdr:rowOff>0</xdr:rowOff>
    </xdr:to>
    <xdr:sp macro="" textlink="'obl_C.W.U.'!E7">
      <xdr:nvSpPr>
        <xdr:cNvPr id="76804" name="pole tekstowe 76803">
          <a:extLst>
            <a:ext uri="{FF2B5EF4-FFF2-40B4-BE49-F238E27FC236}">
              <a16:creationId xmlns:a16="http://schemas.microsoft.com/office/drawing/2014/main" id="{00000000-0008-0000-1600-0000042C0100}"/>
            </a:ext>
          </a:extLst>
        </xdr:cNvPr>
        <xdr:cNvSpPr txBox="1"/>
      </xdr:nvSpPr>
      <xdr:spPr>
        <a:xfrm>
          <a:off x="1828800" y="169545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F4688-71E3-4C54-ADAD-885140D9CC53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V = 500 [dm³]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90</xdr:row>
      <xdr:rowOff>154781</xdr:rowOff>
    </xdr:from>
    <xdr:to>
      <xdr:col>6</xdr:col>
      <xdr:colOff>0</xdr:colOff>
      <xdr:row>91</xdr:row>
      <xdr:rowOff>154781</xdr:rowOff>
    </xdr:to>
    <xdr:sp macro="" textlink="'obl_C.W.U.'!E21">
      <xdr:nvSpPr>
        <xdr:cNvPr id="76805" name="pole tekstowe 76804">
          <a:extLst>
            <a:ext uri="{FF2B5EF4-FFF2-40B4-BE49-F238E27FC236}">
              <a16:creationId xmlns:a16="http://schemas.microsoft.com/office/drawing/2014/main" id="{00000000-0008-0000-1600-0000052C0100}"/>
            </a:ext>
          </a:extLst>
        </xdr:cNvPr>
        <xdr:cNvSpPr txBox="1"/>
      </xdr:nvSpPr>
      <xdr:spPr>
        <a:xfrm>
          <a:off x="1828800" y="17299781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6C56EDD-982B-47B0-8F0A-4FB36D21B4BF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F = 415 [mm²]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96</xdr:row>
      <xdr:rowOff>47624</xdr:rowOff>
    </xdr:from>
    <xdr:to>
      <xdr:col>6</xdr:col>
      <xdr:colOff>0</xdr:colOff>
      <xdr:row>97</xdr:row>
      <xdr:rowOff>47624</xdr:rowOff>
    </xdr:to>
    <xdr:sp macro="" textlink="'obl_C.W.U.'!E25">
      <xdr:nvSpPr>
        <xdr:cNvPr id="76810" name="pole tekstowe 76809">
          <a:extLst>
            <a:ext uri="{FF2B5EF4-FFF2-40B4-BE49-F238E27FC236}">
              <a16:creationId xmlns:a16="http://schemas.microsoft.com/office/drawing/2014/main" id="{00000000-0008-0000-1600-00000A2C0100}"/>
            </a:ext>
          </a:extLst>
        </xdr:cNvPr>
        <xdr:cNvSpPr txBox="1"/>
      </xdr:nvSpPr>
      <xdr:spPr>
        <a:xfrm>
          <a:off x="1828800" y="18335624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7C89EFCD-F86A-4264-BE09-B0C4573D300A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b = 1 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98</xdr:row>
      <xdr:rowOff>11905</xdr:rowOff>
    </xdr:from>
    <xdr:to>
      <xdr:col>6</xdr:col>
      <xdr:colOff>0</xdr:colOff>
      <xdr:row>99</xdr:row>
      <xdr:rowOff>11905</xdr:rowOff>
    </xdr:to>
    <xdr:sp macro="" textlink="'obl_C.W.U.'!E11">
      <xdr:nvSpPr>
        <xdr:cNvPr id="76811" name="pole tekstowe 76810">
          <a:extLst>
            <a:ext uri="{FF2B5EF4-FFF2-40B4-BE49-F238E27FC236}">
              <a16:creationId xmlns:a16="http://schemas.microsoft.com/office/drawing/2014/main" id="{00000000-0008-0000-1600-00000B2C0100}"/>
            </a:ext>
          </a:extLst>
        </xdr:cNvPr>
        <xdr:cNvSpPr txBox="1"/>
      </xdr:nvSpPr>
      <xdr:spPr>
        <a:xfrm>
          <a:off x="1828800" y="18680905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A4DC141-C07F-433E-BDEF-C29861137A8E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p₃ = 3 [bar]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99</xdr:row>
      <xdr:rowOff>166686</xdr:rowOff>
    </xdr:from>
    <xdr:to>
      <xdr:col>6</xdr:col>
      <xdr:colOff>0</xdr:colOff>
      <xdr:row>100</xdr:row>
      <xdr:rowOff>166686</xdr:rowOff>
    </xdr:to>
    <xdr:sp macro="" textlink="'obl_C.W.U.'!E12">
      <xdr:nvSpPr>
        <xdr:cNvPr id="76812" name="pole tekstowe 76811">
          <a:extLst>
            <a:ext uri="{FF2B5EF4-FFF2-40B4-BE49-F238E27FC236}">
              <a16:creationId xmlns:a16="http://schemas.microsoft.com/office/drawing/2014/main" id="{00000000-0008-0000-1600-00000C2C0100}"/>
            </a:ext>
          </a:extLst>
        </xdr:cNvPr>
        <xdr:cNvSpPr txBox="1"/>
      </xdr:nvSpPr>
      <xdr:spPr>
        <a:xfrm>
          <a:off x="1828800" y="19026186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59DEAA66-864C-4434-B529-8A702A78C299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p₁ = 10 [bar]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101</xdr:row>
      <xdr:rowOff>130967</xdr:rowOff>
    </xdr:from>
    <xdr:to>
      <xdr:col>6</xdr:col>
      <xdr:colOff>0</xdr:colOff>
      <xdr:row>102</xdr:row>
      <xdr:rowOff>130967</xdr:rowOff>
    </xdr:to>
    <xdr:sp macro="" textlink="'obl_C.W.U.'!E26">
      <xdr:nvSpPr>
        <xdr:cNvPr id="76813" name="pole tekstowe 76812">
          <a:extLst>
            <a:ext uri="{FF2B5EF4-FFF2-40B4-BE49-F238E27FC236}">
              <a16:creationId xmlns:a16="http://schemas.microsoft.com/office/drawing/2014/main" id="{00000000-0008-0000-1600-00000D2C0100}"/>
            </a:ext>
          </a:extLst>
        </xdr:cNvPr>
        <xdr:cNvSpPr txBox="1"/>
      </xdr:nvSpPr>
      <xdr:spPr>
        <a:xfrm>
          <a:off x="1828800" y="19371467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71465A8-8D5D-40E3-8631-AAD857CA98C7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p₂ = 0 [bar]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103</xdr:row>
      <xdr:rowOff>95248</xdr:rowOff>
    </xdr:from>
    <xdr:to>
      <xdr:col>6</xdr:col>
      <xdr:colOff>0</xdr:colOff>
      <xdr:row>104</xdr:row>
      <xdr:rowOff>95248</xdr:rowOff>
    </xdr:to>
    <xdr:sp macro="" textlink="'obl_C.W.U.'!E27">
      <xdr:nvSpPr>
        <xdr:cNvPr id="76814" name="pole tekstowe 76813">
          <a:extLst>
            <a:ext uri="{FF2B5EF4-FFF2-40B4-BE49-F238E27FC236}">
              <a16:creationId xmlns:a16="http://schemas.microsoft.com/office/drawing/2014/main" id="{00000000-0008-0000-1600-00000E2C0100}"/>
            </a:ext>
          </a:extLst>
        </xdr:cNvPr>
        <xdr:cNvSpPr txBox="1"/>
      </xdr:nvSpPr>
      <xdr:spPr>
        <a:xfrm>
          <a:off x="1828800" y="19716748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32797C8-5BE9-4656-8452-93FBE4A3F650}" type="TxLink">
            <a:rPr lang="el-GR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γ₁ = 983,2 [kg/m³]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92</xdr:row>
      <xdr:rowOff>119062</xdr:rowOff>
    </xdr:from>
    <xdr:to>
      <xdr:col>6</xdr:col>
      <xdr:colOff>352425</xdr:colOff>
      <xdr:row>93</xdr:row>
      <xdr:rowOff>119062</xdr:rowOff>
    </xdr:to>
    <xdr:grpSp>
      <xdr:nvGrpSpPr>
        <xdr:cNvPr id="76916" name="Grupa 76915">
          <a:extLst>
            <a:ext uri="{FF2B5EF4-FFF2-40B4-BE49-F238E27FC236}">
              <a16:creationId xmlns:a16="http://schemas.microsoft.com/office/drawing/2014/main" id="{00000000-0008-0000-1600-0000742C0100}"/>
            </a:ext>
          </a:extLst>
        </xdr:cNvPr>
        <xdr:cNvGrpSpPr/>
      </xdr:nvGrpSpPr>
      <xdr:grpSpPr>
        <a:xfrm>
          <a:off x="1828800" y="17645062"/>
          <a:ext cx="2181225" cy="190500"/>
          <a:chOff x="1828800" y="17716500"/>
          <a:chExt cx="2181225" cy="190500"/>
        </a:xfrm>
      </xdr:grpSpPr>
      <xdr:sp macro="" textlink="">
        <xdr:nvSpPr>
          <xdr:cNvPr id="76806" name="pole tekstowe 76805">
            <a:extLst>
              <a:ext uri="{FF2B5EF4-FFF2-40B4-BE49-F238E27FC236}">
                <a16:creationId xmlns:a16="http://schemas.microsoft.com/office/drawing/2014/main" id="{00000000-0008-0000-1600-0000062C0100}"/>
              </a:ext>
            </a:extLst>
          </xdr:cNvPr>
          <xdr:cNvSpPr txBox="1"/>
        </xdr:nvSpPr>
        <xdr:spPr>
          <a:xfrm>
            <a:off x="1828800" y="17716500"/>
            <a:ext cx="609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0">
                <a:latin typeface="Arial" panose="020B0604020202020204" pitchFamily="34" charset="0"/>
                <a:cs typeface="Arial" panose="020B0604020202020204" pitchFamily="34" charset="0"/>
              </a:rPr>
              <a:t>α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c1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  <xdr:sp macro="" textlink="'obl_C.W.U.'!C23">
        <xdr:nvSpPr>
          <xdr:cNvPr id="76815" name="pole tekstowe 76814">
            <a:extLst>
              <a:ext uri="{FF2B5EF4-FFF2-40B4-BE49-F238E27FC236}">
                <a16:creationId xmlns:a16="http://schemas.microsoft.com/office/drawing/2014/main" id="{00000000-0008-0000-1600-00000F2C0100}"/>
              </a:ext>
            </a:extLst>
          </xdr:cNvPr>
          <xdr:cNvSpPr txBox="1"/>
        </xdr:nvSpPr>
        <xdr:spPr>
          <a:xfrm>
            <a:off x="2181225" y="17716500"/>
            <a:ext cx="18288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CDA7F1AC-BC3C-49E2-9492-DFB23FFDBB4C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1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0</xdr:colOff>
      <xdr:row>94</xdr:row>
      <xdr:rowOff>83343</xdr:rowOff>
    </xdr:from>
    <xdr:to>
      <xdr:col>6</xdr:col>
      <xdr:colOff>304800</xdr:colOff>
      <xdr:row>95</xdr:row>
      <xdr:rowOff>83343</xdr:rowOff>
    </xdr:to>
    <xdr:grpSp>
      <xdr:nvGrpSpPr>
        <xdr:cNvPr id="76915" name="Grupa 76914">
          <a:extLst>
            <a:ext uri="{FF2B5EF4-FFF2-40B4-BE49-F238E27FC236}">
              <a16:creationId xmlns:a16="http://schemas.microsoft.com/office/drawing/2014/main" id="{00000000-0008-0000-1600-0000732C0100}"/>
            </a:ext>
          </a:extLst>
        </xdr:cNvPr>
        <xdr:cNvGrpSpPr/>
      </xdr:nvGrpSpPr>
      <xdr:grpSpPr>
        <a:xfrm>
          <a:off x="1828800" y="17990343"/>
          <a:ext cx="2133600" cy="190500"/>
          <a:chOff x="1828800" y="18097500"/>
          <a:chExt cx="2133600" cy="190500"/>
        </a:xfrm>
      </xdr:grpSpPr>
      <xdr:sp macro="" textlink="">
        <xdr:nvSpPr>
          <xdr:cNvPr id="76816" name="pole tekstowe 76815">
            <a:extLst>
              <a:ext uri="{FF2B5EF4-FFF2-40B4-BE49-F238E27FC236}">
                <a16:creationId xmlns:a16="http://schemas.microsoft.com/office/drawing/2014/main" id="{00000000-0008-0000-1600-0000102C0100}"/>
              </a:ext>
            </a:extLst>
          </xdr:cNvPr>
          <xdr:cNvSpPr txBox="1"/>
        </xdr:nvSpPr>
        <xdr:spPr>
          <a:xfrm>
            <a:off x="1828800" y="18097500"/>
            <a:ext cx="609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0">
                <a:latin typeface="Arial" panose="020B0604020202020204" pitchFamily="34" charset="0"/>
                <a:cs typeface="Arial" panose="020B0604020202020204" pitchFamily="34" charset="0"/>
              </a:rPr>
              <a:t>α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c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  <xdr:sp macro="" textlink="'obl_C.W.U.'!C24">
        <xdr:nvSpPr>
          <xdr:cNvPr id="76817" name="pole tekstowe 76816">
            <a:extLst>
              <a:ext uri="{FF2B5EF4-FFF2-40B4-BE49-F238E27FC236}">
                <a16:creationId xmlns:a16="http://schemas.microsoft.com/office/drawing/2014/main" id="{00000000-0008-0000-1600-0000112C0100}"/>
              </a:ext>
            </a:extLst>
          </xdr:cNvPr>
          <xdr:cNvSpPr txBox="1"/>
        </xdr:nvSpPr>
        <xdr:spPr>
          <a:xfrm>
            <a:off x="2133600" y="18097500"/>
            <a:ext cx="18288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A7BA9C8E-2E9A-4F04-AA16-69BDE72DB64C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0,1925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0</xdr:colOff>
      <xdr:row>105</xdr:row>
      <xdr:rowOff>59529</xdr:rowOff>
    </xdr:from>
    <xdr:to>
      <xdr:col>6</xdr:col>
      <xdr:colOff>0</xdr:colOff>
      <xdr:row>106</xdr:row>
      <xdr:rowOff>59529</xdr:rowOff>
    </xdr:to>
    <xdr:sp macro="" textlink="'obl_C.W.U.'!E28">
      <xdr:nvSpPr>
        <xdr:cNvPr id="76818" name="pole tekstowe 76817">
          <a:extLst>
            <a:ext uri="{FF2B5EF4-FFF2-40B4-BE49-F238E27FC236}">
              <a16:creationId xmlns:a16="http://schemas.microsoft.com/office/drawing/2014/main" id="{00000000-0008-0000-1600-0000122C0100}"/>
            </a:ext>
          </a:extLst>
        </xdr:cNvPr>
        <xdr:cNvSpPr txBox="1"/>
      </xdr:nvSpPr>
      <xdr:spPr>
        <a:xfrm>
          <a:off x="1828800" y="20062029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7D2C29F9-A8D4-46DD-8979-9666D8942486}" type="TxLink">
            <a:rPr lang="el-GR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α = 0,55 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108</xdr:row>
      <xdr:rowOff>178591</xdr:rowOff>
    </xdr:from>
    <xdr:to>
      <xdr:col>6</xdr:col>
      <xdr:colOff>0</xdr:colOff>
      <xdr:row>109</xdr:row>
      <xdr:rowOff>178591</xdr:rowOff>
    </xdr:to>
    <xdr:sp macro="" textlink="'obl_C.W.U.'!E30">
      <xdr:nvSpPr>
        <xdr:cNvPr id="76820" name="pole tekstowe 76819">
          <a:extLst>
            <a:ext uri="{FF2B5EF4-FFF2-40B4-BE49-F238E27FC236}">
              <a16:creationId xmlns:a16="http://schemas.microsoft.com/office/drawing/2014/main" id="{00000000-0008-0000-1600-0000142C0100}"/>
            </a:ext>
          </a:extLst>
        </xdr:cNvPr>
        <xdr:cNvSpPr txBox="1"/>
      </xdr:nvSpPr>
      <xdr:spPr>
        <a:xfrm>
          <a:off x="1828800" y="20752591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B42D599-1E26-40E4-A981-DFAFC0610DEF}" type="TxLink">
            <a:rPr lang="el-GR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υ₁ = 0,00102 [m³/kg]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110</xdr:row>
      <xdr:rowOff>142875</xdr:rowOff>
    </xdr:from>
    <xdr:to>
      <xdr:col>6</xdr:col>
      <xdr:colOff>0</xdr:colOff>
      <xdr:row>111</xdr:row>
      <xdr:rowOff>142875</xdr:rowOff>
    </xdr:to>
    <xdr:sp macro="" textlink="'obl_C.W.U.'!E31">
      <xdr:nvSpPr>
        <xdr:cNvPr id="76821" name="pole tekstowe 76820">
          <a:extLst>
            <a:ext uri="{FF2B5EF4-FFF2-40B4-BE49-F238E27FC236}">
              <a16:creationId xmlns:a16="http://schemas.microsoft.com/office/drawing/2014/main" id="{00000000-0008-0000-1600-0000152C0100}"/>
            </a:ext>
          </a:extLst>
        </xdr:cNvPr>
        <xdr:cNvSpPr txBox="1"/>
      </xdr:nvSpPr>
      <xdr:spPr>
        <a:xfrm>
          <a:off x="1828800" y="21097875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D07741F-A59D-47E5-B884-B8DF7AB2E0D7}" type="TxLink">
            <a:rPr lang="el-GR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γ = 977,8 [kg/m³]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107</xdr:row>
      <xdr:rowOff>23810</xdr:rowOff>
    </xdr:from>
    <xdr:to>
      <xdr:col>6</xdr:col>
      <xdr:colOff>457200</xdr:colOff>
      <xdr:row>108</xdr:row>
      <xdr:rowOff>23810</xdr:rowOff>
    </xdr:to>
    <xdr:grpSp>
      <xdr:nvGrpSpPr>
        <xdr:cNvPr id="76914" name="Grupa 76913">
          <a:extLst>
            <a:ext uri="{FF2B5EF4-FFF2-40B4-BE49-F238E27FC236}">
              <a16:creationId xmlns:a16="http://schemas.microsoft.com/office/drawing/2014/main" id="{00000000-0008-0000-1600-0000722C0100}"/>
            </a:ext>
          </a:extLst>
        </xdr:cNvPr>
        <xdr:cNvGrpSpPr/>
      </xdr:nvGrpSpPr>
      <xdr:grpSpPr>
        <a:xfrm>
          <a:off x="1828800" y="20407310"/>
          <a:ext cx="2286000" cy="190500"/>
          <a:chOff x="1828800" y="20764500"/>
          <a:chExt cx="2286000" cy="190500"/>
        </a:xfrm>
      </xdr:grpSpPr>
      <xdr:sp macro="" textlink="">
        <xdr:nvSpPr>
          <xdr:cNvPr id="76822" name="pole tekstowe 76821">
            <a:extLst>
              <a:ext uri="{FF2B5EF4-FFF2-40B4-BE49-F238E27FC236}">
                <a16:creationId xmlns:a16="http://schemas.microsoft.com/office/drawing/2014/main" id="{00000000-0008-0000-1600-0000162C0100}"/>
              </a:ext>
            </a:extLst>
          </xdr:cNvPr>
          <xdr:cNvSpPr txBox="1"/>
        </xdr:nvSpPr>
        <xdr:spPr>
          <a:xfrm>
            <a:off x="1828800" y="20764500"/>
            <a:ext cx="1219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0">
                <a:latin typeface="Arial" panose="020B0604020202020204" pitchFamily="34" charset="0"/>
                <a:cs typeface="Arial" panose="020B0604020202020204" pitchFamily="34" charset="0"/>
              </a:rPr>
              <a:t>ψ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max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  <xdr:sp macro="" textlink="'obl_C.W.U.'!C29">
        <xdr:nvSpPr>
          <xdr:cNvPr id="76823" name="pole tekstowe 76822">
            <a:extLst>
              <a:ext uri="{FF2B5EF4-FFF2-40B4-BE49-F238E27FC236}">
                <a16:creationId xmlns:a16="http://schemas.microsoft.com/office/drawing/2014/main" id="{00000000-0008-0000-1600-0000172C0100}"/>
              </a:ext>
            </a:extLst>
          </xdr:cNvPr>
          <xdr:cNvSpPr txBox="1"/>
        </xdr:nvSpPr>
        <xdr:spPr>
          <a:xfrm>
            <a:off x="2286000" y="20764500"/>
            <a:ext cx="18288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6B46E510-5E54-4F11-A457-D82574AF1A93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nie dotyczy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0</xdr:colOff>
      <xdr:row>113</xdr:row>
      <xdr:rowOff>0</xdr:rowOff>
    </xdr:from>
    <xdr:to>
      <xdr:col>12</xdr:col>
      <xdr:colOff>0</xdr:colOff>
      <xdr:row>114</xdr:row>
      <xdr:rowOff>0</xdr:rowOff>
    </xdr:to>
    <xdr:sp macro="" textlink="">
      <xdr:nvSpPr>
        <xdr:cNvPr id="76824" name="pole tekstowe 76823">
          <a:extLst>
            <a:ext uri="{FF2B5EF4-FFF2-40B4-BE49-F238E27FC236}">
              <a16:creationId xmlns:a16="http://schemas.microsoft.com/office/drawing/2014/main" id="{00000000-0008-0000-1600-0000182C0100}"/>
            </a:ext>
          </a:extLst>
        </xdr:cNvPr>
        <xdr:cNvSpPr txBox="1"/>
      </xdr:nvSpPr>
      <xdr:spPr>
        <a:xfrm>
          <a:off x="609600" y="21907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Wymagana przepustowość zaworu bezpieczeństwa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5</xdr:col>
      <xdr:colOff>0</xdr:colOff>
      <xdr:row>116</xdr:row>
      <xdr:rowOff>0</xdr:rowOff>
    </xdr:to>
    <xdr:sp macro="" textlink="'obl_C.W.U.'!E34">
      <xdr:nvSpPr>
        <xdr:cNvPr id="76825" name="pole tekstowe 76824">
          <a:extLst>
            <a:ext uri="{FF2B5EF4-FFF2-40B4-BE49-F238E27FC236}">
              <a16:creationId xmlns:a16="http://schemas.microsoft.com/office/drawing/2014/main" id="{00000000-0008-0000-1600-0000192C0100}"/>
            </a:ext>
          </a:extLst>
        </xdr:cNvPr>
        <xdr:cNvSpPr txBox="1"/>
      </xdr:nvSpPr>
      <xdr:spPr>
        <a:xfrm>
          <a:off x="1219200" y="222885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BD9CA697-66C7-4456-94D0-F2547BE28098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G = 80 [kg/h]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117</xdr:row>
      <xdr:rowOff>0</xdr:rowOff>
    </xdr:from>
    <xdr:to>
      <xdr:col>13</xdr:col>
      <xdr:colOff>0</xdr:colOff>
      <xdr:row>118</xdr:row>
      <xdr:rowOff>0</xdr:rowOff>
    </xdr:to>
    <xdr:sp macro="" textlink="">
      <xdr:nvSpPr>
        <xdr:cNvPr id="76827" name="pole tekstowe 76826">
          <a:extLst>
            <a:ext uri="{FF2B5EF4-FFF2-40B4-BE49-F238E27FC236}">
              <a16:creationId xmlns:a16="http://schemas.microsoft.com/office/drawing/2014/main" id="{00000000-0008-0000-1600-00001B2C0100}"/>
            </a:ext>
          </a:extLst>
        </xdr:cNvPr>
        <xdr:cNvSpPr txBox="1"/>
      </xdr:nvSpPr>
      <xdr:spPr>
        <a:xfrm>
          <a:off x="609600" y="226695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2. Najmniejsza średnica kanału dolotowego zaworu bezpieczeństwa [mm]:</a:t>
          </a:r>
        </a:p>
      </xdr:txBody>
    </xdr:sp>
    <xdr:clientData/>
  </xdr:twoCellAnchor>
  <xdr:twoCellAnchor>
    <xdr:from>
      <xdr:col>1</xdr:col>
      <xdr:colOff>0</xdr:colOff>
      <xdr:row>119</xdr:row>
      <xdr:rowOff>0</xdr:rowOff>
    </xdr:from>
    <xdr:to>
      <xdr:col>12</xdr:col>
      <xdr:colOff>0</xdr:colOff>
      <xdr:row>120</xdr:row>
      <xdr:rowOff>0</xdr:rowOff>
    </xdr:to>
    <xdr:sp macro="" textlink="">
      <xdr:nvSpPr>
        <xdr:cNvPr id="76828" name="pole tekstowe 76827">
          <a:extLst>
            <a:ext uri="{FF2B5EF4-FFF2-40B4-BE49-F238E27FC236}">
              <a16:creationId xmlns:a16="http://schemas.microsoft.com/office/drawing/2014/main" id="{00000000-0008-0000-1600-00001C2C0100}"/>
            </a:ext>
          </a:extLst>
        </xdr:cNvPr>
        <xdr:cNvSpPr txBox="1"/>
      </xdr:nvSpPr>
      <xdr:spPr>
        <a:xfrm>
          <a:off x="609600" y="23050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Wyznaczenie wymaganej najmniejszej średnicy kanału dolotowego zaworu bezpieczeństwa:</a:t>
          </a:r>
        </a:p>
      </xdr:txBody>
    </xdr:sp>
    <xdr:clientData/>
  </xdr:twoCellAnchor>
  <xdr:twoCellAnchor>
    <xdr:from>
      <xdr:col>1</xdr:col>
      <xdr:colOff>0</xdr:colOff>
      <xdr:row>121</xdr:row>
      <xdr:rowOff>0</xdr:rowOff>
    </xdr:from>
    <xdr:to>
      <xdr:col>8</xdr:col>
      <xdr:colOff>0</xdr:colOff>
      <xdr:row>125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835" name="pole tekstowe 76834">
              <a:extLst>
                <a:ext uri="{FF2B5EF4-FFF2-40B4-BE49-F238E27FC236}">
                  <a16:creationId xmlns:a16="http://schemas.microsoft.com/office/drawing/2014/main" id="{00000000-0008-0000-1600-0000232C0100}"/>
                </a:ext>
              </a:extLst>
            </xdr:cNvPr>
            <xdr:cNvSpPr txBox="1"/>
          </xdr:nvSpPr>
          <xdr:spPr>
            <a:xfrm>
              <a:off x="609600" y="23431500"/>
              <a:ext cx="4267200" cy="762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pl-PL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4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𝐺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𝜋</m:t>
                            </m:r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⋅1,59⋅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𝛼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𝑐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</m:t>
                            </m:r>
                            <m:rad>
                              <m:radPr>
                                <m:degHide m:val="on"/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radPr>
                              <m:deg/>
                              <m:e>
                                <m:d>
                                  <m:d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1,1⋅</m:t>
                                    </m:r>
                                    <m:sSub>
                                      <m:sSubPr>
                                        <m:ctrlP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𝑝</m:t>
                                        </m:r>
                                      </m:e>
                                      <m:sub>
                                        <m: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1</m:t>
                                        </m:r>
                                      </m:sub>
                                    </m:s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−</m:t>
                                    </m:r>
                                    <m:sSub>
                                      <m:sSubPr>
                                        <m:ctrlP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𝑝</m:t>
                                        </m:r>
                                      </m:e>
                                      <m:sub>
                                        <m: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2</m:t>
                                        </m:r>
                                      </m:sub>
                                    </m:sSub>
                                  </m:e>
                                </m:d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⋅</m:t>
                                </m:r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𝛾</m:t>
                                </m:r>
                              </m:e>
                            </m:rad>
                          </m:den>
                        </m:f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rad>
                    <m:r>
                      <a:rPr lang="pl-PL" sz="1400" b="0" i="1">
                        <a:latin typeface="Cambria Math" panose="02040503050406030204" pitchFamily="18" charset="0"/>
                      </a:rPr>
                      <m:t>   [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𝑚𝑚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]</m:t>
                    </m:r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76835" name="pole tekstowe 76834">
              <a:extLst>
                <a:ext uri="{FF2B5EF4-FFF2-40B4-BE49-F238E27FC236}">
                  <a16:creationId xmlns:a16="http://schemas.microsoft.com/office/drawing/2014/main" id="{B4F76BA4-7F81-42B0-8132-1DFA5DF80191}"/>
                </a:ext>
              </a:extLst>
            </xdr:cNvPr>
            <xdr:cNvSpPr txBox="1"/>
          </xdr:nvSpPr>
          <xdr:spPr>
            <a:xfrm>
              <a:off x="609600" y="23431500"/>
              <a:ext cx="4267200" cy="762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l"/>
              <a:r>
                <a:rPr lang="pl-PL" sz="1400" b="0" i="0">
                  <a:latin typeface="Cambria Math" panose="02040503050406030204" pitchFamily="18" charset="0"/>
                </a:rPr>
                <a:t>𝑑=√(4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⋅𝐺/(𝜋⋅1,59⋅𝛼_𝑐⋅√((1,1⋅𝑝_1−𝑝_2 )⋅𝛾))  ) </a:t>
              </a:r>
              <a:r>
                <a:rPr lang="pl-PL" sz="1400" b="0" i="0">
                  <a:latin typeface="Cambria Math" panose="02040503050406030204" pitchFamily="18" charset="0"/>
                </a:rPr>
                <a:t>   [𝑚𝑚]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8</xdr:col>
      <xdr:colOff>0</xdr:colOff>
      <xdr:row>121</xdr:row>
      <xdr:rowOff>0</xdr:rowOff>
    </xdr:from>
    <xdr:to>
      <xdr:col>13</xdr:col>
      <xdr:colOff>0</xdr:colOff>
      <xdr:row>125</xdr:row>
      <xdr:rowOff>0</xdr:rowOff>
    </xdr:to>
    <xdr:sp macro="" textlink="">
      <xdr:nvSpPr>
        <xdr:cNvPr id="76838" name="pole tekstowe 76837">
          <a:extLst>
            <a:ext uri="{FF2B5EF4-FFF2-40B4-BE49-F238E27FC236}">
              <a16:creationId xmlns:a16="http://schemas.microsoft.com/office/drawing/2014/main" id="{00000000-0008-0000-1600-0000262C0100}"/>
            </a:ext>
          </a:extLst>
        </xdr:cNvPr>
        <xdr:cNvSpPr txBox="1"/>
      </xdr:nvSpPr>
      <xdr:spPr>
        <a:xfrm>
          <a:off x="4876800" y="23431500"/>
          <a:ext cx="3048000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gdy: </a:t>
          </a:r>
        </a:p>
        <a:p>
          <a:pPr algn="ctr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&lt; 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</a:p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oraz w przypadku podgrzewaczy elektrycznych</a:t>
          </a:r>
        </a:p>
      </xdr:txBody>
    </xdr:sp>
    <xdr:clientData/>
  </xdr:twoCellAnchor>
  <xdr:twoCellAnchor>
    <xdr:from>
      <xdr:col>8</xdr:col>
      <xdr:colOff>0</xdr:colOff>
      <xdr:row>125</xdr:row>
      <xdr:rowOff>0</xdr:rowOff>
    </xdr:from>
    <xdr:to>
      <xdr:col>13</xdr:col>
      <xdr:colOff>0</xdr:colOff>
      <xdr:row>129</xdr:row>
      <xdr:rowOff>0</xdr:rowOff>
    </xdr:to>
    <xdr:sp macro="" textlink="">
      <xdr:nvSpPr>
        <xdr:cNvPr id="76839" name="pole tekstowe 76838">
          <a:extLst>
            <a:ext uri="{FF2B5EF4-FFF2-40B4-BE49-F238E27FC236}">
              <a16:creationId xmlns:a16="http://schemas.microsoft.com/office/drawing/2014/main" id="{00000000-0008-0000-1600-0000272C0100}"/>
            </a:ext>
          </a:extLst>
        </xdr:cNvPr>
        <xdr:cNvSpPr txBox="1"/>
      </xdr:nvSpPr>
      <xdr:spPr>
        <a:xfrm>
          <a:off x="4876800" y="24193500"/>
          <a:ext cx="3048000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&gt; 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  <xdr:twoCellAnchor>
    <xdr:from>
      <xdr:col>8</xdr:col>
      <xdr:colOff>0</xdr:colOff>
      <xdr:row>129</xdr:row>
      <xdr:rowOff>0</xdr:rowOff>
    </xdr:from>
    <xdr:to>
      <xdr:col>13</xdr:col>
      <xdr:colOff>0</xdr:colOff>
      <xdr:row>134</xdr:row>
      <xdr:rowOff>0</xdr:rowOff>
    </xdr:to>
    <xdr:sp macro="" textlink="">
      <xdr:nvSpPr>
        <xdr:cNvPr id="76840" name="pole tekstowe 76839">
          <a:extLst>
            <a:ext uri="{FF2B5EF4-FFF2-40B4-BE49-F238E27FC236}">
              <a16:creationId xmlns:a16="http://schemas.microsoft.com/office/drawing/2014/main" id="{00000000-0008-0000-1600-0000282C0100}"/>
            </a:ext>
          </a:extLst>
        </xdr:cNvPr>
        <xdr:cNvSpPr txBox="1"/>
      </xdr:nvSpPr>
      <xdr:spPr>
        <a:xfrm>
          <a:off x="4876800" y="24955500"/>
          <a:ext cx="3048000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dla urządzeń zasilanych parą gdy 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≥ 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należy zastosować reduktor ciśnienia, aby spełnić warunek:</a:t>
          </a:r>
        </a:p>
        <a:p>
          <a:pPr algn="ctr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≤ 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</a:p>
      </xdr:txBody>
    </xdr:sp>
    <xdr:clientData/>
  </xdr:twoCellAnchor>
  <xdr:twoCellAnchor>
    <xdr:from>
      <xdr:col>1</xdr:col>
      <xdr:colOff>0</xdr:colOff>
      <xdr:row>125</xdr:row>
      <xdr:rowOff>0</xdr:rowOff>
    </xdr:from>
    <xdr:to>
      <xdr:col>8</xdr:col>
      <xdr:colOff>0</xdr:colOff>
      <xdr:row>129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841" name="pole tekstowe 76840">
              <a:extLst>
                <a:ext uri="{FF2B5EF4-FFF2-40B4-BE49-F238E27FC236}">
                  <a16:creationId xmlns:a16="http://schemas.microsoft.com/office/drawing/2014/main" id="{00000000-0008-0000-1600-0000292C0100}"/>
                </a:ext>
              </a:extLst>
            </xdr:cNvPr>
            <xdr:cNvSpPr txBox="1"/>
          </xdr:nvSpPr>
          <xdr:spPr>
            <a:xfrm>
              <a:off x="609600" y="24193500"/>
              <a:ext cx="4267200" cy="762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pl-PL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4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𝐺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𝜋</m:t>
                            </m:r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⋅1,59⋅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𝛼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𝑐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</m:t>
                            </m:r>
                            <m:rad>
                              <m:radPr>
                                <m:degHide m:val="on"/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radPr>
                              <m:deg/>
                              <m:e>
                                <m:d>
                                  <m:d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1,1⋅</m:t>
                                    </m:r>
                                    <m:sSub>
                                      <m:sSubPr>
                                        <m:ctrlP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𝑝</m:t>
                                        </m:r>
                                      </m:e>
                                      <m:sub>
                                        <m: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1</m:t>
                                        </m:r>
                                      </m:sub>
                                    </m:s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−</m:t>
                                    </m:r>
                                    <m:sSub>
                                      <m:sSubPr>
                                        <m:ctrlP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𝑝</m:t>
                                        </m:r>
                                      </m:e>
                                      <m:sub>
                                        <m: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2</m:t>
                                        </m:r>
                                      </m:sub>
                                    </m:sSub>
                                  </m:e>
                                </m:d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⋅</m:t>
                                </m:r>
                                <m:sSub>
                                  <m:sSub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𝛾</m:t>
                                    </m:r>
                                  </m:e>
                                  <m: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1</m:t>
                                    </m:r>
                                  </m:sub>
                                </m:sSub>
                              </m:e>
                            </m:rad>
                          </m:den>
                        </m:f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rad>
                    <m:r>
                      <a:rPr lang="pl-PL" sz="1400" b="0" i="1">
                        <a:latin typeface="Cambria Math" panose="02040503050406030204" pitchFamily="18" charset="0"/>
                      </a:rPr>
                      <m:t>   [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𝑚𝑚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]</m:t>
                    </m:r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76841" name="pole tekstowe 76840">
              <a:extLst>
                <a:ext uri="{FF2B5EF4-FFF2-40B4-BE49-F238E27FC236}">
                  <a16:creationId xmlns:a16="http://schemas.microsoft.com/office/drawing/2014/main" id="{79EE4263-BFF1-456D-8377-8560FFD252F0}"/>
                </a:ext>
              </a:extLst>
            </xdr:cNvPr>
            <xdr:cNvSpPr txBox="1"/>
          </xdr:nvSpPr>
          <xdr:spPr>
            <a:xfrm>
              <a:off x="609600" y="24193500"/>
              <a:ext cx="4267200" cy="762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l"/>
              <a:r>
                <a:rPr lang="pl-PL" sz="1400" b="0" i="0">
                  <a:latin typeface="Cambria Math" panose="02040503050406030204" pitchFamily="18" charset="0"/>
                </a:rPr>
                <a:t>𝑑=√(4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⋅𝐺/(𝜋⋅1,59⋅𝛼_𝑐⋅√((1,1⋅𝑝_1−𝑝_2 )⋅𝛾_1 ))  ) </a:t>
              </a:r>
              <a:r>
                <a:rPr lang="pl-PL" sz="1400" b="0" i="0">
                  <a:latin typeface="Cambria Math" panose="02040503050406030204" pitchFamily="18" charset="0"/>
                </a:rPr>
                <a:t>   [𝑚𝑚]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1</xdr:col>
      <xdr:colOff>0</xdr:colOff>
      <xdr:row>129</xdr:row>
      <xdr:rowOff>0</xdr:rowOff>
    </xdr:from>
    <xdr:to>
      <xdr:col>8</xdr:col>
      <xdr:colOff>0</xdr:colOff>
      <xdr:row>134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842" name="pole tekstowe 76841">
              <a:extLst>
                <a:ext uri="{FF2B5EF4-FFF2-40B4-BE49-F238E27FC236}">
                  <a16:creationId xmlns:a16="http://schemas.microsoft.com/office/drawing/2014/main" id="{00000000-0008-0000-1600-00002A2C0100}"/>
                </a:ext>
              </a:extLst>
            </xdr:cNvPr>
            <xdr:cNvSpPr txBox="1"/>
          </xdr:nvSpPr>
          <xdr:spPr>
            <a:xfrm>
              <a:off x="609600" y="24955500"/>
              <a:ext cx="4267200" cy="952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pl-PL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4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𝐺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𝜋</m:t>
                            </m:r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⋅1,59⋅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𝛼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𝑐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𝜓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𝑚𝑎𝑥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</m:t>
                            </m:r>
                            <m:rad>
                              <m:radPr>
                                <m:degHide m:val="on"/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radPr>
                              <m:deg/>
                              <m:e>
                                <m:f>
                                  <m:f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sSub>
                                      <m:sSubPr>
                                        <m:ctrlP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𝑝</m:t>
                                        </m:r>
                                      </m:e>
                                      <m:sub>
                                        <m: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1</m:t>
                                        </m:r>
                                      </m:sub>
                                    </m:s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+1</m:t>
                                    </m:r>
                                  </m:num>
                                  <m:den>
                                    <m:sSub>
                                      <m:sSubPr>
                                        <m:ctrlP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𝜐</m:t>
                                        </m:r>
                                      </m:e>
                                      <m:sub>
                                        <m:r>
                                          <a:rPr lang="pl-PL" sz="1400" b="0" i="1"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1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rad>
                          </m:den>
                        </m:f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rad>
                    <m:r>
                      <a:rPr lang="pl-PL" sz="1400" b="0" i="1">
                        <a:latin typeface="Cambria Math" panose="02040503050406030204" pitchFamily="18" charset="0"/>
                      </a:rPr>
                      <m:t>   [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𝑚𝑚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]</m:t>
                    </m:r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76842" name="pole tekstowe 76841">
              <a:extLst>
                <a:ext uri="{FF2B5EF4-FFF2-40B4-BE49-F238E27FC236}">
                  <a16:creationId xmlns:a16="http://schemas.microsoft.com/office/drawing/2014/main" id="{0059E67E-FBAB-43F6-A9FF-EFEAFDFD2E58}"/>
                </a:ext>
              </a:extLst>
            </xdr:cNvPr>
            <xdr:cNvSpPr txBox="1"/>
          </xdr:nvSpPr>
          <xdr:spPr>
            <a:xfrm>
              <a:off x="609600" y="24955500"/>
              <a:ext cx="4267200" cy="952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l"/>
              <a:r>
                <a:rPr lang="pl-PL" sz="1400" b="0" i="0">
                  <a:latin typeface="Cambria Math" panose="02040503050406030204" pitchFamily="18" charset="0"/>
                </a:rPr>
                <a:t>𝑑=√(4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⋅𝐺/(𝜋⋅1,59⋅𝛼_𝑐⋅𝜓_𝑚𝑎𝑥⋅√((𝑝_1+1)/𝜐_1 ))  ) </a:t>
              </a:r>
              <a:r>
                <a:rPr lang="pl-PL" sz="1400" b="0" i="0">
                  <a:latin typeface="Cambria Math" panose="02040503050406030204" pitchFamily="18" charset="0"/>
                </a:rPr>
                <a:t>   [𝑚𝑚]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2</xdr:col>
      <xdr:colOff>0</xdr:colOff>
      <xdr:row>135</xdr:row>
      <xdr:rowOff>0</xdr:rowOff>
    </xdr:from>
    <xdr:to>
      <xdr:col>13</xdr:col>
      <xdr:colOff>0</xdr:colOff>
      <xdr:row>136</xdr:row>
      <xdr:rowOff>0</xdr:rowOff>
    </xdr:to>
    <xdr:sp macro="" textlink="">
      <xdr:nvSpPr>
        <xdr:cNvPr id="76843" name="pole tekstowe 76842">
          <a:extLst>
            <a:ext uri="{FF2B5EF4-FFF2-40B4-BE49-F238E27FC236}">
              <a16:creationId xmlns:a16="http://schemas.microsoft.com/office/drawing/2014/main" id="{00000000-0008-0000-1600-00002B2C0100}"/>
            </a:ext>
          </a:extLst>
        </xdr:cNvPr>
        <xdr:cNvSpPr txBox="1"/>
      </xdr:nvSpPr>
      <xdr:spPr>
        <a:xfrm>
          <a:off x="1219200" y="26098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Wymagana najmniejsza średnica kanału dolotowego zaworu bezpieczeństwa</a:t>
          </a:r>
        </a:p>
      </xdr:txBody>
    </xdr:sp>
    <xdr:clientData/>
  </xdr:twoCellAnchor>
  <xdr:twoCellAnchor>
    <xdr:from>
      <xdr:col>2</xdr:col>
      <xdr:colOff>0</xdr:colOff>
      <xdr:row>137</xdr:row>
      <xdr:rowOff>0</xdr:rowOff>
    </xdr:from>
    <xdr:to>
      <xdr:col>5</xdr:col>
      <xdr:colOff>0</xdr:colOff>
      <xdr:row>138</xdr:row>
      <xdr:rowOff>0</xdr:rowOff>
    </xdr:to>
    <xdr:sp macro="" textlink="'obl_C.W.U.'!E38">
      <xdr:nvSpPr>
        <xdr:cNvPr id="76844" name="pole tekstowe 76843">
          <a:extLst>
            <a:ext uri="{FF2B5EF4-FFF2-40B4-BE49-F238E27FC236}">
              <a16:creationId xmlns:a16="http://schemas.microsoft.com/office/drawing/2014/main" id="{00000000-0008-0000-1600-00002C2C0100}"/>
            </a:ext>
          </a:extLst>
        </xdr:cNvPr>
        <xdr:cNvSpPr txBox="1"/>
      </xdr:nvSpPr>
      <xdr:spPr>
        <a:xfrm>
          <a:off x="1219200" y="264795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10213A0-DCA9-46E2-A5FA-C52FC77EE348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 = 1,79 [mm]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139</xdr:row>
      <xdr:rowOff>0</xdr:rowOff>
    </xdr:from>
    <xdr:to>
      <xdr:col>13</xdr:col>
      <xdr:colOff>0</xdr:colOff>
      <xdr:row>140</xdr:row>
      <xdr:rowOff>0</xdr:rowOff>
    </xdr:to>
    <xdr:sp macro="" textlink="'obl_C.W.U.'!J41">
      <xdr:nvSpPr>
        <xdr:cNvPr id="76845" name="pole tekstowe 76844">
          <a:extLst>
            <a:ext uri="{FF2B5EF4-FFF2-40B4-BE49-F238E27FC236}">
              <a16:creationId xmlns:a16="http://schemas.microsoft.com/office/drawing/2014/main" id="{00000000-0008-0000-1600-00002D2C0100}"/>
            </a:ext>
          </a:extLst>
        </xdr:cNvPr>
        <xdr:cNvSpPr txBox="1"/>
      </xdr:nvSpPr>
      <xdr:spPr>
        <a:xfrm>
          <a:off x="1219200" y="26860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26C8A4C5-168D-4A46-9B6A-CD5AE15E7976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Do obliczeń przyjęto zawór bezpieczeństwa PNEUMATEX: DSV 32 DGF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141</xdr:row>
      <xdr:rowOff>0</xdr:rowOff>
    </xdr:from>
    <xdr:to>
      <xdr:col>13</xdr:col>
      <xdr:colOff>0</xdr:colOff>
      <xdr:row>142</xdr:row>
      <xdr:rowOff>0</xdr:rowOff>
    </xdr:to>
    <xdr:sp macro="" textlink="'obl_C.W.U.'!J42">
      <xdr:nvSpPr>
        <xdr:cNvPr id="76846" name="pole tekstowe 76845">
          <a:extLst>
            <a:ext uri="{FF2B5EF4-FFF2-40B4-BE49-F238E27FC236}">
              <a16:creationId xmlns:a16="http://schemas.microsoft.com/office/drawing/2014/main" id="{00000000-0008-0000-1600-00002E2C0100}"/>
            </a:ext>
          </a:extLst>
        </xdr:cNvPr>
        <xdr:cNvSpPr txBox="1"/>
      </xdr:nvSpPr>
      <xdr:spPr>
        <a:xfrm>
          <a:off x="1219200" y="27241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C65C860-5251-4A1F-AA0E-1F2C28D5C4FE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Ciśnienie nastawy zaworu bezpieczeństwa: 4 [bar]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143</xdr:row>
      <xdr:rowOff>0</xdr:rowOff>
    </xdr:from>
    <xdr:to>
      <xdr:col>6</xdr:col>
      <xdr:colOff>304800</xdr:colOff>
      <xdr:row>144</xdr:row>
      <xdr:rowOff>0</xdr:rowOff>
    </xdr:to>
    <xdr:sp macro="" textlink="'obl_C.W.U.'!E44">
      <xdr:nvSpPr>
        <xdr:cNvPr id="76847" name="pole tekstowe 76846">
          <a:extLst>
            <a:ext uri="{FF2B5EF4-FFF2-40B4-BE49-F238E27FC236}">
              <a16:creationId xmlns:a16="http://schemas.microsoft.com/office/drawing/2014/main" id="{00000000-0008-0000-1600-00002F2C0100}"/>
            </a:ext>
          </a:extLst>
        </xdr:cNvPr>
        <xdr:cNvSpPr txBox="1"/>
      </xdr:nvSpPr>
      <xdr:spPr>
        <a:xfrm>
          <a:off x="1828800" y="27622500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08D02013-1E3B-4854-A3D1-2B4731E16499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A₀ = 706,86 [mm]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143</xdr:row>
      <xdr:rowOff>0</xdr:rowOff>
    </xdr:from>
    <xdr:to>
      <xdr:col>10</xdr:col>
      <xdr:colOff>0</xdr:colOff>
      <xdr:row>144</xdr:row>
      <xdr:rowOff>0</xdr:rowOff>
    </xdr:to>
    <xdr:sp macro="" textlink="'obl_C.W.U.'!E45">
      <xdr:nvSpPr>
        <xdr:cNvPr id="76848" name="pole tekstowe 76847">
          <a:extLst>
            <a:ext uri="{FF2B5EF4-FFF2-40B4-BE49-F238E27FC236}">
              <a16:creationId xmlns:a16="http://schemas.microsoft.com/office/drawing/2014/main" id="{00000000-0008-0000-1600-0000302C0100}"/>
            </a:ext>
          </a:extLst>
        </xdr:cNvPr>
        <xdr:cNvSpPr txBox="1"/>
      </xdr:nvSpPr>
      <xdr:spPr>
        <a:xfrm>
          <a:off x="3962400" y="27622500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5E14C540-1598-4A7B-A7A3-B1768836A5B2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d₀ = 30 [mm]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145</xdr:row>
      <xdr:rowOff>0</xdr:rowOff>
    </xdr:from>
    <xdr:to>
      <xdr:col>13</xdr:col>
      <xdr:colOff>0</xdr:colOff>
      <xdr:row>146</xdr:row>
      <xdr:rowOff>0</xdr:rowOff>
    </xdr:to>
    <xdr:sp macro="" textlink="">
      <xdr:nvSpPr>
        <xdr:cNvPr id="76849" name="pole tekstowe 76848">
          <a:extLst>
            <a:ext uri="{FF2B5EF4-FFF2-40B4-BE49-F238E27FC236}">
              <a16:creationId xmlns:a16="http://schemas.microsoft.com/office/drawing/2014/main" id="{00000000-0008-0000-1600-0000312C0100}"/>
            </a:ext>
          </a:extLst>
        </xdr:cNvPr>
        <xdr:cNvSpPr txBox="1"/>
      </xdr:nvSpPr>
      <xdr:spPr>
        <a:xfrm>
          <a:off x="1219200" y="280035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Sprawdzenie poprawności doboru wg warunku: </a:t>
          </a:r>
        </a:p>
      </xdr:txBody>
    </xdr:sp>
    <xdr:clientData/>
  </xdr:twoCellAnchor>
  <xdr:twoCellAnchor>
    <xdr:from>
      <xdr:col>1</xdr:col>
      <xdr:colOff>0</xdr:colOff>
      <xdr:row>146</xdr:row>
      <xdr:rowOff>0</xdr:rowOff>
    </xdr:from>
    <xdr:to>
      <xdr:col>13</xdr:col>
      <xdr:colOff>0</xdr:colOff>
      <xdr:row>148</xdr:row>
      <xdr:rowOff>0</xdr:rowOff>
    </xdr:to>
    <xdr:sp macro="" textlink="">
      <xdr:nvSpPr>
        <xdr:cNvPr id="76850" name="pole tekstowe 76849">
          <a:extLst>
            <a:ext uri="{FF2B5EF4-FFF2-40B4-BE49-F238E27FC236}">
              <a16:creationId xmlns:a16="http://schemas.microsoft.com/office/drawing/2014/main" id="{00000000-0008-0000-1600-0000322C0100}"/>
            </a:ext>
          </a:extLst>
        </xdr:cNvPr>
        <xdr:cNvSpPr txBox="1"/>
      </xdr:nvSpPr>
      <xdr:spPr>
        <a:xfrm>
          <a:off x="609600" y="28194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100" b="0" i="1">
              <a:latin typeface="Arial" panose="020B0604020202020204" pitchFamily="34" charset="0"/>
              <a:cs typeface="Arial" panose="020B0604020202020204" pitchFamily="34" charset="0"/>
            </a:rPr>
            <a:t>d</a:t>
          </a:r>
          <a:r>
            <a:rPr lang="pl-PL" sz="1100" b="0" i="1" baseline="-25000">
              <a:latin typeface="Arial" panose="020B0604020202020204" pitchFamily="34" charset="0"/>
              <a:cs typeface="Arial" panose="020B0604020202020204" pitchFamily="34" charset="0"/>
            </a:rPr>
            <a:t>o</a:t>
          </a:r>
          <a:r>
            <a:rPr lang="pl-PL" sz="1100" b="0" i="1">
              <a:latin typeface="Arial" panose="020B0604020202020204" pitchFamily="34" charset="0"/>
              <a:cs typeface="Arial" panose="020B0604020202020204" pitchFamily="34" charset="0"/>
            </a:rPr>
            <a:t> dobranego zaworu       ≥       d</a:t>
          </a:r>
          <a:r>
            <a:rPr lang="pl-PL" sz="1100" b="0" i="1" baseline="-25000">
              <a:latin typeface="Arial" panose="020B0604020202020204" pitchFamily="34" charset="0"/>
              <a:cs typeface="Arial" panose="020B0604020202020204" pitchFamily="34" charset="0"/>
            </a:rPr>
            <a:t>o </a:t>
          </a:r>
          <a:r>
            <a:rPr lang="pl-PL" sz="1100" b="0" i="1">
              <a:latin typeface="Arial" panose="020B0604020202020204" pitchFamily="34" charset="0"/>
              <a:cs typeface="Arial" panose="020B0604020202020204" pitchFamily="34" charset="0"/>
            </a:rPr>
            <a:t>obliczeniowe</a:t>
          </a:r>
        </a:p>
      </xdr:txBody>
    </xdr:sp>
    <xdr:clientData/>
  </xdr:twoCellAnchor>
  <xdr:twoCellAnchor>
    <xdr:from>
      <xdr:col>1</xdr:col>
      <xdr:colOff>0</xdr:colOff>
      <xdr:row>148</xdr:row>
      <xdr:rowOff>0</xdr:rowOff>
    </xdr:from>
    <xdr:to>
      <xdr:col>13</xdr:col>
      <xdr:colOff>0</xdr:colOff>
      <xdr:row>150</xdr:row>
      <xdr:rowOff>0</xdr:rowOff>
    </xdr:to>
    <xdr:sp macro="" textlink="'obl_C.W.U.'!J48">
      <xdr:nvSpPr>
        <xdr:cNvPr id="76851" name="pole tekstowe 76850">
          <a:extLst>
            <a:ext uri="{FF2B5EF4-FFF2-40B4-BE49-F238E27FC236}">
              <a16:creationId xmlns:a16="http://schemas.microsoft.com/office/drawing/2014/main" id="{00000000-0008-0000-1600-0000332C0100}"/>
            </a:ext>
          </a:extLst>
        </xdr:cNvPr>
        <xdr:cNvSpPr txBox="1"/>
      </xdr:nvSpPr>
      <xdr:spPr>
        <a:xfrm>
          <a:off x="609600" y="28575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6E08BD8-4AEA-4813-AD7A-F1DA39DBF4BF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d₀ = 30 [mm]     większe od     d = 1,79 [mm]</a:t>
          </a:fld>
          <a:endParaRPr lang="pl-PL" sz="1100" b="0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150</xdr:row>
      <xdr:rowOff>0</xdr:rowOff>
    </xdr:from>
    <xdr:to>
      <xdr:col>13</xdr:col>
      <xdr:colOff>1</xdr:colOff>
      <xdr:row>152</xdr:row>
      <xdr:rowOff>0</xdr:rowOff>
    </xdr:to>
    <xdr:grpSp>
      <xdr:nvGrpSpPr>
        <xdr:cNvPr id="76852" name="Grupa 76851">
          <a:extLst>
            <a:ext uri="{FF2B5EF4-FFF2-40B4-BE49-F238E27FC236}">
              <a16:creationId xmlns:a16="http://schemas.microsoft.com/office/drawing/2014/main" id="{00000000-0008-0000-1600-0000342C0100}"/>
            </a:ext>
          </a:extLst>
        </xdr:cNvPr>
        <xdr:cNvGrpSpPr/>
      </xdr:nvGrpSpPr>
      <xdr:grpSpPr>
        <a:xfrm>
          <a:off x="609600" y="28575000"/>
          <a:ext cx="7315201" cy="381000"/>
          <a:chOff x="609599" y="28575000"/>
          <a:chExt cx="7315201" cy="381000"/>
        </a:xfrm>
      </xdr:grpSpPr>
      <xdr:sp macro="" textlink="'obl_C.W.U.'!B50">
        <xdr:nvSpPr>
          <xdr:cNvPr id="76853" name="pole tekstowe 76852">
            <a:extLst>
              <a:ext uri="{FF2B5EF4-FFF2-40B4-BE49-F238E27FC236}">
                <a16:creationId xmlns:a16="http://schemas.microsoft.com/office/drawing/2014/main" id="{00000000-0008-0000-1600-0000352C0100}"/>
              </a:ext>
            </a:extLst>
          </xdr:cNvPr>
          <xdr:cNvSpPr txBox="1"/>
        </xdr:nvSpPr>
        <xdr:spPr>
          <a:xfrm>
            <a:off x="609600" y="28575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925BBDC7-BD3E-420A-B351-A4DE21FB8AF6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Dobrane zabezpieczenie spełnia warunki normy PN-76 B-02440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C.W.U.'!B51">
        <xdr:nvSpPr>
          <xdr:cNvPr id="76854" name="pole tekstowe 76853">
            <a:extLst>
              <a:ext uri="{FF2B5EF4-FFF2-40B4-BE49-F238E27FC236}">
                <a16:creationId xmlns:a16="http://schemas.microsoft.com/office/drawing/2014/main" id="{00000000-0008-0000-1600-0000362C0100}"/>
              </a:ext>
            </a:extLst>
          </xdr:cNvPr>
          <xdr:cNvSpPr txBox="1"/>
        </xdr:nvSpPr>
        <xdr:spPr>
          <a:xfrm>
            <a:off x="609599" y="285750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7ECEBAA7-7F72-4671-9A94-D989E6062EC2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154</xdr:row>
      <xdr:rowOff>0</xdr:rowOff>
    </xdr:from>
    <xdr:to>
      <xdr:col>13</xdr:col>
      <xdr:colOff>0</xdr:colOff>
      <xdr:row>155</xdr:row>
      <xdr:rowOff>0</xdr:rowOff>
    </xdr:to>
    <xdr:sp macro="" textlink="">
      <xdr:nvSpPr>
        <xdr:cNvPr id="76856" name="pole tekstowe 76855">
          <a:extLst>
            <a:ext uri="{FF2B5EF4-FFF2-40B4-BE49-F238E27FC236}">
              <a16:creationId xmlns:a16="http://schemas.microsoft.com/office/drawing/2014/main" id="{00000000-0008-0000-1600-0000382C0100}"/>
            </a:ext>
          </a:extLst>
        </xdr:cNvPr>
        <xdr:cNvSpPr txBox="1"/>
      </xdr:nvSpPr>
      <xdr:spPr>
        <a:xfrm>
          <a:off x="609600" y="29718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Obliczenie przepustowości zaworu bezpieczeństwa na możliwość „przebicia” rurek podgrzewacza CWU</a:t>
          </a:r>
        </a:p>
      </xdr:txBody>
    </xdr:sp>
    <xdr:clientData/>
  </xdr:twoCellAnchor>
  <xdr:twoCellAnchor>
    <xdr:from>
      <xdr:col>1</xdr:col>
      <xdr:colOff>0</xdr:colOff>
      <xdr:row>156</xdr:row>
      <xdr:rowOff>0</xdr:rowOff>
    </xdr:from>
    <xdr:to>
      <xdr:col>13</xdr:col>
      <xdr:colOff>0</xdr:colOff>
      <xdr:row>157</xdr:row>
      <xdr:rowOff>0</xdr:rowOff>
    </xdr:to>
    <xdr:sp macro="" textlink="">
      <xdr:nvSpPr>
        <xdr:cNvPr id="76857" name="pole tekstowe 76856">
          <a:extLst>
            <a:ext uri="{FF2B5EF4-FFF2-40B4-BE49-F238E27FC236}">
              <a16:creationId xmlns:a16="http://schemas.microsoft.com/office/drawing/2014/main" id="{00000000-0008-0000-1600-0000392C0100}"/>
            </a:ext>
          </a:extLst>
        </xdr:cNvPr>
        <xdr:cNvSpPr txBox="1"/>
      </xdr:nvSpPr>
      <xdr:spPr>
        <a:xfrm>
          <a:off x="609600" y="30099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1. Wymagana przepustowość zaworu bezpieczeństwa na możliwość „przebicia” rurek podgrzewacza CWU:</a:t>
          </a:r>
        </a:p>
      </xdr:txBody>
    </xdr:sp>
    <xdr:clientData/>
  </xdr:twoCellAnchor>
  <xdr:twoCellAnchor>
    <xdr:from>
      <xdr:col>1</xdr:col>
      <xdr:colOff>0</xdr:colOff>
      <xdr:row>158</xdr:row>
      <xdr:rowOff>0</xdr:rowOff>
    </xdr:from>
    <xdr:to>
      <xdr:col>13</xdr:col>
      <xdr:colOff>0</xdr:colOff>
      <xdr:row>161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859" name="pole tekstowe 76858">
              <a:extLst>
                <a:ext uri="{FF2B5EF4-FFF2-40B4-BE49-F238E27FC236}">
                  <a16:creationId xmlns:a16="http://schemas.microsoft.com/office/drawing/2014/main" id="{00000000-0008-0000-1600-00003B2C0100}"/>
                </a:ext>
              </a:extLst>
            </xdr:cNvPr>
            <xdr:cNvSpPr txBox="1"/>
          </xdr:nvSpPr>
          <xdr:spPr>
            <a:xfrm>
              <a:off x="609600" y="304800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pl-PL" sz="14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=5,03⋅</m:t>
                    </m:r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𝑐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𝑜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ad>
                      <m:radPr>
                        <m:degHide m:val="on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radPr>
                      <m:deg/>
                      <m:e>
                        <m:d>
                          <m:d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</m:e>
                        </m:d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𝜌</m:t>
                        </m:r>
                      </m:e>
                    </m:ra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𝑘𝑔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h</m:t>
                            </m:r>
                          </m:den>
                        </m:f>
                      </m:e>
                    </m: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76859" name="pole tekstowe 76858">
              <a:extLst>
                <a:ext uri="{FF2B5EF4-FFF2-40B4-BE49-F238E27FC236}">
                  <a16:creationId xmlns:a16="http://schemas.microsoft.com/office/drawing/2014/main" id="{8CE3E846-ED22-43FB-894C-9CA2FC859FFD}"/>
                </a:ext>
              </a:extLst>
            </xdr:cNvPr>
            <xdr:cNvSpPr txBox="1"/>
          </xdr:nvSpPr>
          <xdr:spPr>
            <a:xfrm>
              <a:off x="609600" y="304800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𝑚=5,03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⋅𝛼_𝑐⋅𝐴_𝑜⋅√((𝑝_1−𝑝_2 )⋅𝜌)    [𝑘𝑔/ℎ]  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0</xdr:colOff>
      <xdr:row>163</xdr:row>
      <xdr:rowOff>0</xdr:rowOff>
    </xdr:to>
    <xdr:sp macro="" textlink="">
      <xdr:nvSpPr>
        <xdr:cNvPr id="76860" name="pole tekstowe 76859">
          <a:extLst>
            <a:ext uri="{FF2B5EF4-FFF2-40B4-BE49-F238E27FC236}">
              <a16:creationId xmlns:a16="http://schemas.microsoft.com/office/drawing/2014/main" id="{00000000-0008-0000-1600-00003C2C0100}"/>
            </a:ext>
          </a:extLst>
        </xdr:cNvPr>
        <xdr:cNvSpPr txBox="1"/>
      </xdr:nvSpPr>
      <xdr:spPr>
        <a:xfrm>
          <a:off x="609600" y="31051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gdzie:</a:t>
          </a:r>
        </a:p>
      </xdr:txBody>
    </xdr:sp>
    <xdr:clientData/>
  </xdr:twoCellAnchor>
  <xdr:twoCellAnchor>
    <xdr:from>
      <xdr:col>2</xdr:col>
      <xdr:colOff>0</xdr:colOff>
      <xdr:row>162</xdr:row>
      <xdr:rowOff>142875</xdr:rowOff>
    </xdr:from>
    <xdr:to>
      <xdr:col>13</xdr:col>
      <xdr:colOff>0</xdr:colOff>
      <xdr:row>163</xdr:row>
      <xdr:rowOff>142875</xdr:rowOff>
    </xdr:to>
    <xdr:sp macro="" textlink="">
      <xdr:nvSpPr>
        <xdr:cNvPr id="76861" name="pole tekstowe 76860">
          <a:extLst>
            <a:ext uri="{FF2B5EF4-FFF2-40B4-BE49-F238E27FC236}">
              <a16:creationId xmlns:a16="http://schemas.microsoft.com/office/drawing/2014/main" id="{00000000-0008-0000-1600-00003D2C0100}"/>
            </a:ext>
          </a:extLst>
        </xdr:cNvPr>
        <xdr:cNvSpPr txBox="1"/>
      </xdr:nvSpPr>
      <xdr:spPr>
        <a:xfrm>
          <a:off x="1219200" y="31003875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m - wymagana przepustowość zaworu bezpieczeństwa [kg/h]</a:t>
          </a:r>
        </a:p>
      </xdr:txBody>
    </xdr:sp>
    <xdr:clientData/>
  </xdr:twoCellAnchor>
  <xdr:twoCellAnchor>
    <xdr:from>
      <xdr:col>2</xdr:col>
      <xdr:colOff>0</xdr:colOff>
      <xdr:row>164</xdr:row>
      <xdr:rowOff>142875</xdr:rowOff>
    </xdr:from>
    <xdr:to>
      <xdr:col>13</xdr:col>
      <xdr:colOff>0</xdr:colOff>
      <xdr:row>165</xdr:row>
      <xdr:rowOff>142875</xdr:rowOff>
    </xdr:to>
    <xdr:sp macro="" textlink="">
      <xdr:nvSpPr>
        <xdr:cNvPr id="76862" name="pole tekstowe 76861">
          <a:extLst>
            <a:ext uri="{FF2B5EF4-FFF2-40B4-BE49-F238E27FC236}">
              <a16:creationId xmlns:a16="http://schemas.microsoft.com/office/drawing/2014/main" id="{00000000-0008-0000-1600-00003E2C0100}"/>
            </a:ext>
          </a:extLst>
        </xdr:cNvPr>
        <xdr:cNvSpPr txBox="1"/>
      </xdr:nvSpPr>
      <xdr:spPr>
        <a:xfrm>
          <a:off x="1219200" y="31384875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α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współczynnik wypływu wody grzewczej dla pękniętej rurki wężownicy (równy 1)</a:t>
          </a:r>
        </a:p>
      </xdr:txBody>
    </xdr:sp>
    <xdr:clientData/>
  </xdr:twoCellAnchor>
  <xdr:twoCellAnchor>
    <xdr:from>
      <xdr:col>2</xdr:col>
      <xdr:colOff>0</xdr:colOff>
      <xdr:row>166</xdr:row>
      <xdr:rowOff>142875</xdr:rowOff>
    </xdr:from>
    <xdr:to>
      <xdr:col>13</xdr:col>
      <xdr:colOff>0</xdr:colOff>
      <xdr:row>167</xdr:row>
      <xdr:rowOff>142875</xdr:rowOff>
    </xdr:to>
    <xdr:sp macro="" textlink="">
      <xdr:nvSpPr>
        <xdr:cNvPr id="76863" name="pole tekstowe 76862">
          <a:extLst>
            <a:ext uri="{FF2B5EF4-FFF2-40B4-BE49-F238E27FC236}">
              <a16:creationId xmlns:a16="http://schemas.microsoft.com/office/drawing/2014/main" id="{00000000-0008-0000-1600-00003F2C0100}"/>
            </a:ext>
          </a:extLst>
        </xdr:cNvPr>
        <xdr:cNvSpPr txBox="1"/>
      </xdr:nvSpPr>
      <xdr:spPr>
        <a:xfrm>
          <a:off x="1219200" y="31765875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A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o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obliczeniowa powierzchnia przekroju rury w wymienniku (804 mm2 dla DN32) [mm2]</a:t>
          </a:r>
        </a:p>
      </xdr:txBody>
    </xdr:sp>
    <xdr:clientData/>
  </xdr:twoCellAnchor>
  <xdr:twoCellAnchor>
    <xdr:from>
      <xdr:col>2</xdr:col>
      <xdr:colOff>0</xdr:colOff>
      <xdr:row>168</xdr:row>
      <xdr:rowOff>142875</xdr:rowOff>
    </xdr:from>
    <xdr:to>
      <xdr:col>13</xdr:col>
      <xdr:colOff>0</xdr:colOff>
      <xdr:row>169</xdr:row>
      <xdr:rowOff>142875</xdr:rowOff>
    </xdr:to>
    <xdr:sp macro="" textlink="">
      <xdr:nvSpPr>
        <xdr:cNvPr id="76864" name="pole tekstowe 76863">
          <a:extLst>
            <a:ext uri="{FF2B5EF4-FFF2-40B4-BE49-F238E27FC236}">
              <a16:creationId xmlns:a16="http://schemas.microsoft.com/office/drawing/2014/main" id="{00000000-0008-0000-1600-0000402C0100}"/>
            </a:ext>
          </a:extLst>
        </xdr:cNvPr>
        <xdr:cNvSpPr txBox="1"/>
      </xdr:nvSpPr>
      <xdr:spPr>
        <a:xfrm>
          <a:off x="1219200" y="32146875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max ciśnienie w instalacji wodociągowej [MPa]</a:t>
          </a:r>
        </a:p>
      </xdr:txBody>
    </xdr:sp>
    <xdr:clientData/>
  </xdr:twoCellAnchor>
  <xdr:twoCellAnchor>
    <xdr:from>
      <xdr:col>2</xdr:col>
      <xdr:colOff>0</xdr:colOff>
      <xdr:row>170</xdr:row>
      <xdr:rowOff>142875</xdr:rowOff>
    </xdr:from>
    <xdr:to>
      <xdr:col>13</xdr:col>
      <xdr:colOff>0</xdr:colOff>
      <xdr:row>171</xdr:row>
      <xdr:rowOff>142875</xdr:rowOff>
    </xdr:to>
    <xdr:sp macro="" textlink="">
      <xdr:nvSpPr>
        <xdr:cNvPr id="76865" name="pole tekstowe 76864">
          <a:extLst>
            <a:ext uri="{FF2B5EF4-FFF2-40B4-BE49-F238E27FC236}">
              <a16:creationId xmlns:a16="http://schemas.microsoft.com/office/drawing/2014/main" id="{00000000-0008-0000-1600-0000412C0100}"/>
            </a:ext>
          </a:extLst>
        </xdr:cNvPr>
        <xdr:cNvSpPr txBox="1"/>
      </xdr:nvSpPr>
      <xdr:spPr>
        <a:xfrm>
          <a:off x="1219200" y="32527875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ciśnienie w instalacji C.O. [MPa]</a:t>
          </a:r>
        </a:p>
      </xdr:txBody>
    </xdr:sp>
    <xdr:clientData/>
  </xdr:twoCellAnchor>
  <xdr:twoCellAnchor>
    <xdr:from>
      <xdr:col>2</xdr:col>
      <xdr:colOff>0</xdr:colOff>
      <xdr:row>172</xdr:row>
      <xdr:rowOff>142875</xdr:rowOff>
    </xdr:from>
    <xdr:to>
      <xdr:col>13</xdr:col>
      <xdr:colOff>0</xdr:colOff>
      <xdr:row>173</xdr:row>
      <xdr:rowOff>142875</xdr:rowOff>
    </xdr:to>
    <xdr:sp macro="" textlink="">
      <xdr:nvSpPr>
        <xdr:cNvPr id="76866" name="pole tekstowe 76865">
          <a:extLst>
            <a:ext uri="{FF2B5EF4-FFF2-40B4-BE49-F238E27FC236}">
              <a16:creationId xmlns:a16="http://schemas.microsoft.com/office/drawing/2014/main" id="{00000000-0008-0000-1600-0000422C0100}"/>
            </a:ext>
          </a:extLst>
        </xdr:cNvPr>
        <xdr:cNvSpPr txBox="1"/>
      </xdr:nvSpPr>
      <xdr:spPr>
        <a:xfrm>
          <a:off x="1219200" y="32908875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ρ -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gęstość cieczy przed zaworem [kg/m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3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sp macro="" textlink="">
      <xdr:nvSpPr>
        <xdr:cNvPr id="76868" name="pole tekstowe 76867">
          <a:extLst>
            <a:ext uri="{FF2B5EF4-FFF2-40B4-BE49-F238E27FC236}">
              <a16:creationId xmlns:a16="http://schemas.microsoft.com/office/drawing/2014/main" id="{00000000-0008-0000-1600-0000442C0100}"/>
            </a:ext>
          </a:extLst>
        </xdr:cNvPr>
        <xdr:cNvSpPr txBox="1"/>
      </xdr:nvSpPr>
      <xdr:spPr>
        <a:xfrm>
          <a:off x="1828800" y="34099500"/>
          <a:ext cx="609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α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=</a:t>
          </a:r>
        </a:p>
      </xdr:txBody>
    </xdr:sp>
    <xdr:clientData/>
  </xdr:twoCellAnchor>
  <xdr:twoCellAnchor>
    <xdr:from>
      <xdr:col>3</xdr:col>
      <xdr:colOff>304800</xdr:colOff>
      <xdr:row>175</xdr:row>
      <xdr:rowOff>0</xdr:rowOff>
    </xdr:from>
    <xdr:to>
      <xdr:col>6</xdr:col>
      <xdr:colOff>304800</xdr:colOff>
      <xdr:row>176</xdr:row>
      <xdr:rowOff>0</xdr:rowOff>
    </xdr:to>
    <xdr:sp macro="" textlink="'obl_C.W.U.'!C54">
      <xdr:nvSpPr>
        <xdr:cNvPr id="76869" name="pole tekstowe 76868">
          <a:extLst>
            <a:ext uri="{FF2B5EF4-FFF2-40B4-BE49-F238E27FC236}">
              <a16:creationId xmlns:a16="http://schemas.microsoft.com/office/drawing/2014/main" id="{00000000-0008-0000-1600-0000452C0100}"/>
            </a:ext>
          </a:extLst>
        </xdr:cNvPr>
        <xdr:cNvSpPr txBox="1"/>
      </xdr:nvSpPr>
      <xdr:spPr>
        <a:xfrm>
          <a:off x="2133600" y="337185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ABA71B9-00FF-4A34-ADF9-6D0080C925EA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177</xdr:row>
      <xdr:rowOff>0</xdr:rowOff>
    </xdr:from>
    <xdr:to>
      <xdr:col>6</xdr:col>
      <xdr:colOff>0</xdr:colOff>
      <xdr:row>178</xdr:row>
      <xdr:rowOff>0</xdr:rowOff>
    </xdr:to>
    <xdr:sp macro="" textlink="'obl_C.W.U.'!E55">
      <xdr:nvSpPr>
        <xdr:cNvPr id="76870" name="pole tekstowe 76869">
          <a:extLst>
            <a:ext uri="{FF2B5EF4-FFF2-40B4-BE49-F238E27FC236}">
              <a16:creationId xmlns:a16="http://schemas.microsoft.com/office/drawing/2014/main" id="{00000000-0008-0000-1600-0000462C0100}"/>
            </a:ext>
          </a:extLst>
        </xdr:cNvPr>
        <xdr:cNvSpPr txBox="1"/>
      </xdr:nvSpPr>
      <xdr:spPr>
        <a:xfrm>
          <a:off x="1828800" y="344805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8F57505-1902-4AEE-9D27-BF9237142058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A₀ = 415 [mm²]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179</xdr:row>
      <xdr:rowOff>0</xdr:rowOff>
    </xdr:from>
    <xdr:to>
      <xdr:col>6</xdr:col>
      <xdr:colOff>0</xdr:colOff>
      <xdr:row>180</xdr:row>
      <xdr:rowOff>0</xdr:rowOff>
    </xdr:to>
    <xdr:sp macro="" textlink="'obl_C.W.U.'!E56">
      <xdr:nvSpPr>
        <xdr:cNvPr id="76871" name="pole tekstowe 76870">
          <a:extLst>
            <a:ext uri="{FF2B5EF4-FFF2-40B4-BE49-F238E27FC236}">
              <a16:creationId xmlns:a16="http://schemas.microsoft.com/office/drawing/2014/main" id="{00000000-0008-0000-1600-0000472C0100}"/>
            </a:ext>
          </a:extLst>
        </xdr:cNvPr>
        <xdr:cNvSpPr txBox="1"/>
      </xdr:nvSpPr>
      <xdr:spPr>
        <a:xfrm>
          <a:off x="1828800" y="348615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46F53AC-81D0-4975-BE2F-A7D60ABADB28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p₁ = 0,4 [MPa]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181</xdr:row>
      <xdr:rowOff>0</xdr:rowOff>
    </xdr:from>
    <xdr:to>
      <xdr:col>6</xdr:col>
      <xdr:colOff>0</xdr:colOff>
      <xdr:row>182</xdr:row>
      <xdr:rowOff>0</xdr:rowOff>
    </xdr:to>
    <xdr:sp macro="" textlink="'obl_C.W.U.'!E57">
      <xdr:nvSpPr>
        <xdr:cNvPr id="76872" name="pole tekstowe 76871">
          <a:extLst>
            <a:ext uri="{FF2B5EF4-FFF2-40B4-BE49-F238E27FC236}">
              <a16:creationId xmlns:a16="http://schemas.microsoft.com/office/drawing/2014/main" id="{00000000-0008-0000-1600-0000482C0100}"/>
            </a:ext>
          </a:extLst>
        </xdr:cNvPr>
        <xdr:cNvSpPr txBox="1"/>
      </xdr:nvSpPr>
      <xdr:spPr>
        <a:xfrm>
          <a:off x="1828800" y="352425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B423B73D-C08C-428C-A36B-937310C8D9FD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p₂ = 0,3 [MPa]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183</xdr:row>
      <xdr:rowOff>0</xdr:rowOff>
    </xdr:from>
    <xdr:to>
      <xdr:col>6</xdr:col>
      <xdr:colOff>0</xdr:colOff>
      <xdr:row>184</xdr:row>
      <xdr:rowOff>0</xdr:rowOff>
    </xdr:to>
    <xdr:sp macro="" textlink="'obl_C.W.U.'!E58">
      <xdr:nvSpPr>
        <xdr:cNvPr id="76873" name="pole tekstowe 76872">
          <a:extLst>
            <a:ext uri="{FF2B5EF4-FFF2-40B4-BE49-F238E27FC236}">
              <a16:creationId xmlns:a16="http://schemas.microsoft.com/office/drawing/2014/main" id="{00000000-0008-0000-1600-0000492C0100}"/>
            </a:ext>
          </a:extLst>
        </xdr:cNvPr>
        <xdr:cNvSpPr txBox="1"/>
      </xdr:nvSpPr>
      <xdr:spPr>
        <a:xfrm>
          <a:off x="1828800" y="356235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BFF89655-2EF2-4F20-BA0D-3C270867E6F5}" type="TxLink">
            <a:rPr lang="el-GR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ρ = 977,8 [kg/m³]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5</xdr:col>
      <xdr:colOff>0</xdr:colOff>
      <xdr:row>186</xdr:row>
      <xdr:rowOff>0</xdr:rowOff>
    </xdr:to>
    <xdr:sp macro="" textlink="'obl_C.W.U.'!E60">
      <xdr:nvSpPr>
        <xdr:cNvPr id="76874" name="pole tekstowe 76873">
          <a:extLst>
            <a:ext uri="{FF2B5EF4-FFF2-40B4-BE49-F238E27FC236}">
              <a16:creationId xmlns:a16="http://schemas.microsoft.com/office/drawing/2014/main" id="{00000000-0008-0000-1600-00004A2C0100}"/>
            </a:ext>
          </a:extLst>
        </xdr:cNvPr>
        <xdr:cNvSpPr txBox="1"/>
      </xdr:nvSpPr>
      <xdr:spPr>
        <a:xfrm>
          <a:off x="1219200" y="356235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138E01F-56EE-44B2-B563-E2F792B221EC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m = 20641,49 [kg/h]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187</xdr:row>
      <xdr:rowOff>0</xdr:rowOff>
    </xdr:from>
    <xdr:to>
      <xdr:col>13</xdr:col>
      <xdr:colOff>0</xdr:colOff>
      <xdr:row>188</xdr:row>
      <xdr:rowOff>0</xdr:rowOff>
    </xdr:to>
    <xdr:sp macro="" textlink="">
      <xdr:nvSpPr>
        <xdr:cNvPr id="76875" name="pole tekstowe 76874">
          <a:extLst>
            <a:ext uri="{FF2B5EF4-FFF2-40B4-BE49-F238E27FC236}">
              <a16:creationId xmlns:a16="http://schemas.microsoft.com/office/drawing/2014/main" id="{00000000-0008-0000-1600-00004B2C0100}"/>
            </a:ext>
          </a:extLst>
        </xdr:cNvPr>
        <xdr:cNvSpPr txBox="1"/>
      </xdr:nvSpPr>
      <xdr:spPr>
        <a:xfrm>
          <a:off x="609600" y="360045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2. Wyznaczenie średnicy zaworu bezpieczeństwa:</a:t>
          </a:r>
        </a:p>
      </xdr:txBody>
    </xdr:sp>
    <xdr:clientData/>
  </xdr:twoCellAnchor>
  <xdr:twoCellAnchor>
    <xdr:from>
      <xdr:col>1</xdr:col>
      <xdr:colOff>0</xdr:colOff>
      <xdr:row>189</xdr:row>
      <xdr:rowOff>0</xdr:rowOff>
    </xdr:from>
    <xdr:to>
      <xdr:col>13</xdr:col>
      <xdr:colOff>0</xdr:colOff>
      <xdr:row>192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878" name="pole tekstowe 76877">
              <a:extLst>
                <a:ext uri="{FF2B5EF4-FFF2-40B4-BE49-F238E27FC236}">
                  <a16:creationId xmlns:a16="http://schemas.microsoft.com/office/drawing/2014/main" id="{00000000-0008-0000-1600-00004E2C0100}"/>
                </a:ext>
              </a:extLst>
            </xdr:cNvPr>
            <xdr:cNvSpPr txBox="1"/>
          </xdr:nvSpPr>
          <xdr:spPr>
            <a:xfrm>
              <a:off x="609600" y="363855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𝑜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𝑚</m:t>
                        </m:r>
                      </m:num>
                      <m:den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5,03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𝛼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𝑐</m:t>
                            </m:r>
                          </m:sub>
                        </m:s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rad>
                          <m:radPr>
                            <m:degHide m:val="on"/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d>
                              <m:d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1</m:t>
                                    </m:r>
                                  </m:sub>
                                </m:s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2</m:t>
                                    </m:r>
                                  </m:sub>
                                </m:sSub>
                              </m:e>
                            </m:d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</m:t>
                            </m:r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𝜌</m:t>
                            </m:r>
                          </m:e>
                        </m:rad>
                      </m:den>
                    </m:f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𝑚</m:t>
                        </m:r>
                        <m:sSup>
                          <m:sSup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𝑚</m:t>
                            </m:r>
                          </m:e>
                          <m:sup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e>
                    </m:d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76878" name="pole tekstowe 76877">
              <a:extLst>
                <a:ext uri="{FF2B5EF4-FFF2-40B4-BE49-F238E27FC236}">
                  <a16:creationId xmlns:a16="http://schemas.microsoft.com/office/drawing/2014/main" id="{9F8A8EC8-C11A-43C5-BB14-1BD50DF27F75}"/>
                </a:ext>
              </a:extLst>
            </xdr:cNvPr>
            <xdr:cNvSpPr txBox="1"/>
          </xdr:nvSpPr>
          <xdr:spPr>
            <a:xfrm>
              <a:off x="609600" y="363855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𝐴_𝑜=𝑚/(5,03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⋅𝛼_𝑐⋅√((𝑝_1−𝑝_2 )⋅𝜌))    [𝑚𝑚^2 ]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1</xdr:col>
      <xdr:colOff>0</xdr:colOff>
      <xdr:row>192</xdr:row>
      <xdr:rowOff>0</xdr:rowOff>
    </xdr:from>
    <xdr:to>
      <xdr:col>13</xdr:col>
      <xdr:colOff>0</xdr:colOff>
      <xdr:row>194</xdr:row>
      <xdr:rowOff>0</xdr:rowOff>
    </xdr:to>
    <xdr:sp macro="" textlink="">
      <xdr:nvSpPr>
        <xdr:cNvPr id="76879" name="pole tekstowe 76878">
          <a:extLst>
            <a:ext uri="{FF2B5EF4-FFF2-40B4-BE49-F238E27FC236}">
              <a16:creationId xmlns:a16="http://schemas.microsoft.com/office/drawing/2014/main" id="{00000000-0008-0000-1600-00004F2C0100}"/>
            </a:ext>
          </a:extLst>
        </xdr:cNvPr>
        <xdr:cNvSpPr txBox="1"/>
      </xdr:nvSpPr>
      <xdr:spPr>
        <a:xfrm>
          <a:off x="609600" y="36957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gdzie:</a:t>
          </a:r>
        </a:p>
      </xdr:txBody>
    </xdr:sp>
    <xdr:clientData/>
  </xdr:twoCellAnchor>
  <xdr:twoCellAnchor>
    <xdr:from>
      <xdr:col>2</xdr:col>
      <xdr:colOff>0</xdr:colOff>
      <xdr:row>194</xdr:row>
      <xdr:rowOff>0</xdr:rowOff>
    </xdr:from>
    <xdr:to>
      <xdr:col>13</xdr:col>
      <xdr:colOff>0</xdr:colOff>
      <xdr:row>195</xdr:row>
      <xdr:rowOff>0</xdr:rowOff>
    </xdr:to>
    <xdr:sp macro="" textlink="">
      <xdr:nvSpPr>
        <xdr:cNvPr id="76880" name="pole tekstowe 76879">
          <a:extLst>
            <a:ext uri="{FF2B5EF4-FFF2-40B4-BE49-F238E27FC236}">
              <a16:creationId xmlns:a16="http://schemas.microsoft.com/office/drawing/2014/main" id="{00000000-0008-0000-1600-0000502C0100}"/>
            </a:ext>
          </a:extLst>
        </xdr:cNvPr>
        <xdr:cNvSpPr txBox="1"/>
      </xdr:nvSpPr>
      <xdr:spPr>
        <a:xfrm>
          <a:off x="1219200" y="37338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A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o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obliczeniowa powierzchnia otworu wlotowego zaworu  [mm²]</a:t>
          </a:r>
        </a:p>
      </xdr:txBody>
    </xdr:sp>
    <xdr:clientData/>
  </xdr:twoCellAnchor>
  <xdr:twoCellAnchor>
    <xdr:from>
      <xdr:col>2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sp macro="" textlink="">
      <xdr:nvSpPr>
        <xdr:cNvPr id="76881" name="pole tekstowe 76880">
          <a:extLst>
            <a:ext uri="{FF2B5EF4-FFF2-40B4-BE49-F238E27FC236}">
              <a16:creationId xmlns:a16="http://schemas.microsoft.com/office/drawing/2014/main" id="{00000000-0008-0000-1600-0000512C0100}"/>
            </a:ext>
          </a:extLst>
        </xdr:cNvPr>
        <xdr:cNvSpPr txBox="1"/>
      </xdr:nvSpPr>
      <xdr:spPr>
        <a:xfrm>
          <a:off x="1219200" y="37719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m - wymagana przepustowość zaworu bezpieczeństwa [kg/h]</a:t>
          </a:r>
        </a:p>
      </xdr:txBody>
    </xdr:sp>
    <xdr:clientData/>
  </xdr:twoCellAnchor>
  <xdr:twoCellAnchor>
    <xdr:from>
      <xdr:col>2</xdr:col>
      <xdr:colOff>0</xdr:colOff>
      <xdr:row>202</xdr:row>
      <xdr:rowOff>0</xdr:rowOff>
    </xdr:from>
    <xdr:to>
      <xdr:col>13</xdr:col>
      <xdr:colOff>0</xdr:colOff>
      <xdr:row>203</xdr:row>
      <xdr:rowOff>0</xdr:rowOff>
    </xdr:to>
    <xdr:sp macro="" textlink="">
      <xdr:nvSpPr>
        <xdr:cNvPr id="76882" name="pole tekstowe 76881">
          <a:extLst>
            <a:ext uri="{FF2B5EF4-FFF2-40B4-BE49-F238E27FC236}">
              <a16:creationId xmlns:a16="http://schemas.microsoft.com/office/drawing/2014/main" id="{00000000-0008-0000-1600-0000522C0100}"/>
            </a:ext>
          </a:extLst>
        </xdr:cNvPr>
        <xdr:cNvSpPr txBox="1"/>
      </xdr:nvSpPr>
      <xdr:spPr>
        <a:xfrm>
          <a:off x="1219200" y="38862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p2 - ciśnienie na wylocie z zaworu (do atmosfery równe 0) [MPa]</a:t>
          </a:r>
        </a:p>
      </xdr:txBody>
    </xdr:sp>
    <xdr:clientData/>
  </xdr:twoCellAnchor>
  <xdr:twoCellAnchor>
    <xdr:from>
      <xdr:col>2</xdr:col>
      <xdr:colOff>0</xdr:colOff>
      <xdr:row>200</xdr:row>
      <xdr:rowOff>0</xdr:rowOff>
    </xdr:from>
    <xdr:to>
      <xdr:col>13</xdr:col>
      <xdr:colOff>0</xdr:colOff>
      <xdr:row>201</xdr:row>
      <xdr:rowOff>0</xdr:rowOff>
    </xdr:to>
    <xdr:sp macro="" textlink="">
      <xdr:nvSpPr>
        <xdr:cNvPr id="76883" name="pole tekstowe 76882">
          <a:extLst>
            <a:ext uri="{FF2B5EF4-FFF2-40B4-BE49-F238E27FC236}">
              <a16:creationId xmlns:a16="http://schemas.microsoft.com/office/drawing/2014/main" id="{00000000-0008-0000-1600-0000532C0100}"/>
            </a:ext>
          </a:extLst>
        </xdr:cNvPr>
        <xdr:cNvSpPr txBox="1"/>
      </xdr:nvSpPr>
      <xdr:spPr>
        <a:xfrm>
          <a:off x="1219200" y="38481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p1 - ciśnienie otwarcia zaworu bezpieczeństwa [MPa]</a:t>
          </a:r>
        </a:p>
      </xdr:txBody>
    </xdr:sp>
    <xdr:clientData/>
  </xdr:twoCellAnchor>
  <xdr:twoCellAnchor>
    <xdr:from>
      <xdr:col>2</xdr:col>
      <xdr:colOff>0</xdr:colOff>
      <xdr:row>198</xdr:row>
      <xdr:rowOff>0</xdr:rowOff>
    </xdr:from>
    <xdr:to>
      <xdr:col>13</xdr:col>
      <xdr:colOff>0</xdr:colOff>
      <xdr:row>199</xdr:row>
      <xdr:rowOff>0</xdr:rowOff>
    </xdr:to>
    <xdr:sp macro="" textlink="">
      <xdr:nvSpPr>
        <xdr:cNvPr id="76884" name="pole tekstowe 76883">
          <a:extLst>
            <a:ext uri="{FF2B5EF4-FFF2-40B4-BE49-F238E27FC236}">
              <a16:creationId xmlns:a16="http://schemas.microsoft.com/office/drawing/2014/main" id="{00000000-0008-0000-1600-0000542C0100}"/>
            </a:ext>
          </a:extLst>
        </xdr:cNvPr>
        <xdr:cNvSpPr txBox="1"/>
      </xdr:nvSpPr>
      <xdr:spPr>
        <a:xfrm>
          <a:off x="1219200" y="38100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α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współczynnik wypływu zaworu bezpieczeństwa </a:t>
          </a:r>
        </a:p>
      </xdr:txBody>
    </xdr:sp>
    <xdr:clientData/>
  </xdr:twoCellAnchor>
  <xdr:twoCellAnchor>
    <xdr:from>
      <xdr:col>2</xdr:col>
      <xdr:colOff>0</xdr:colOff>
      <xdr:row>204</xdr:row>
      <xdr:rowOff>0</xdr:rowOff>
    </xdr:from>
    <xdr:to>
      <xdr:col>13</xdr:col>
      <xdr:colOff>0</xdr:colOff>
      <xdr:row>205</xdr:row>
      <xdr:rowOff>0</xdr:rowOff>
    </xdr:to>
    <xdr:sp macro="" textlink="">
      <xdr:nvSpPr>
        <xdr:cNvPr id="76885" name="pole tekstowe 76884">
          <a:extLst>
            <a:ext uri="{FF2B5EF4-FFF2-40B4-BE49-F238E27FC236}">
              <a16:creationId xmlns:a16="http://schemas.microsoft.com/office/drawing/2014/main" id="{00000000-0008-0000-1600-0000552C0100}"/>
            </a:ext>
          </a:extLst>
        </xdr:cNvPr>
        <xdr:cNvSpPr txBox="1"/>
      </xdr:nvSpPr>
      <xdr:spPr>
        <a:xfrm>
          <a:off x="1219200" y="39243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ρ -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gęstość cieczy przed zaworem [kg/m</a:t>
          </a:r>
          <a:r>
            <a:rPr lang="pl-PL" sz="1100" b="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3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sp macro="" textlink="">
      <xdr:nvSpPr>
        <xdr:cNvPr id="76893" name="pole tekstowe 76892">
          <a:extLst>
            <a:ext uri="{FF2B5EF4-FFF2-40B4-BE49-F238E27FC236}">
              <a16:creationId xmlns:a16="http://schemas.microsoft.com/office/drawing/2014/main" id="{00000000-0008-0000-1600-00005D2C0100}"/>
            </a:ext>
          </a:extLst>
        </xdr:cNvPr>
        <xdr:cNvSpPr txBox="1"/>
      </xdr:nvSpPr>
      <xdr:spPr>
        <a:xfrm>
          <a:off x="1828800" y="40005000"/>
          <a:ext cx="609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α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=</a:t>
          </a:r>
        </a:p>
      </xdr:txBody>
    </xdr:sp>
    <xdr:clientData/>
  </xdr:twoCellAnchor>
  <xdr:twoCellAnchor>
    <xdr:from>
      <xdr:col>3</xdr:col>
      <xdr:colOff>304800</xdr:colOff>
      <xdr:row>208</xdr:row>
      <xdr:rowOff>0</xdr:rowOff>
    </xdr:from>
    <xdr:to>
      <xdr:col>6</xdr:col>
      <xdr:colOff>304800</xdr:colOff>
      <xdr:row>209</xdr:row>
      <xdr:rowOff>0</xdr:rowOff>
    </xdr:to>
    <xdr:sp macro="" textlink="'obl_C.W.U.'!C64">
      <xdr:nvSpPr>
        <xdr:cNvPr id="76894" name="pole tekstowe 76893">
          <a:extLst>
            <a:ext uri="{FF2B5EF4-FFF2-40B4-BE49-F238E27FC236}">
              <a16:creationId xmlns:a16="http://schemas.microsoft.com/office/drawing/2014/main" id="{00000000-0008-0000-1600-00005E2C0100}"/>
            </a:ext>
          </a:extLst>
        </xdr:cNvPr>
        <xdr:cNvSpPr txBox="1"/>
      </xdr:nvSpPr>
      <xdr:spPr>
        <a:xfrm>
          <a:off x="2133600" y="400050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09EFC4A5-7269-4511-A735-1F53C650A5E3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0,55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210</xdr:row>
      <xdr:rowOff>0</xdr:rowOff>
    </xdr:from>
    <xdr:to>
      <xdr:col>6</xdr:col>
      <xdr:colOff>0</xdr:colOff>
      <xdr:row>211</xdr:row>
      <xdr:rowOff>0</xdr:rowOff>
    </xdr:to>
    <xdr:sp macro="" textlink="'obl_C.W.U.'!E65">
      <xdr:nvSpPr>
        <xdr:cNvPr id="76895" name="pole tekstowe 76894">
          <a:extLst>
            <a:ext uri="{FF2B5EF4-FFF2-40B4-BE49-F238E27FC236}">
              <a16:creationId xmlns:a16="http://schemas.microsoft.com/office/drawing/2014/main" id="{00000000-0008-0000-1600-00005F2C0100}"/>
            </a:ext>
          </a:extLst>
        </xdr:cNvPr>
        <xdr:cNvSpPr txBox="1"/>
      </xdr:nvSpPr>
      <xdr:spPr>
        <a:xfrm>
          <a:off x="1828800" y="403860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68908D1-13FC-4277-A6DF-CB7F3D7648DD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p₁ = 0,4 [MPa]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6</xdr:col>
      <xdr:colOff>0</xdr:colOff>
      <xdr:row>213</xdr:row>
      <xdr:rowOff>0</xdr:rowOff>
    </xdr:to>
    <xdr:sp macro="" textlink="'obl_C.W.U.'!E66">
      <xdr:nvSpPr>
        <xdr:cNvPr id="76896" name="pole tekstowe 76895">
          <a:extLst>
            <a:ext uri="{FF2B5EF4-FFF2-40B4-BE49-F238E27FC236}">
              <a16:creationId xmlns:a16="http://schemas.microsoft.com/office/drawing/2014/main" id="{00000000-0008-0000-1600-0000602C0100}"/>
            </a:ext>
          </a:extLst>
        </xdr:cNvPr>
        <xdr:cNvSpPr txBox="1"/>
      </xdr:nvSpPr>
      <xdr:spPr>
        <a:xfrm>
          <a:off x="1828800" y="407670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30DAE3-63CB-4D09-A915-07805119A97C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p₂ = 0 [MPa]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214</xdr:row>
      <xdr:rowOff>0</xdr:rowOff>
    </xdr:from>
    <xdr:to>
      <xdr:col>6</xdr:col>
      <xdr:colOff>0</xdr:colOff>
      <xdr:row>215</xdr:row>
      <xdr:rowOff>0</xdr:rowOff>
    </xdr:to>
    <xdr:sp macro="" textlink="'obl_C.W.U.'!E67">
      <xdr:nvSpPr>
        <xdr:cNvPr id="76897" name="pole tekstowe 76896">
          <a:extLst>
            <a:ext uri="{FF2B5EF4-FFF2-40B4-BE49-F238E27FC236}">
              <a16:creationId xmlns:a16="http://schemas.microsoft.com/office/drawing/2014/main" id="{00000000-0008-0000-1600-0000612C0100}"/>
            </a:ext>
          </a:extLst>
        </xdr:cNvPr>
        <xdr:cNvSpPr txBox="1"/>
      </xdr:nvSpPr>
      <xdr:spPr>
        <a:xfrm>
          <a:off x="1828800" y="411480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59979660-2F1E-4146-8EBB-1E6A3F08429D}" type="TxLink">
            <a:rPr lang="el-GR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ρ = 977,8 [kg/m³]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216</xdr:row>
      <xdr:rowOff>0</xdr:rowOff>
    </xdr:from>
    <xdr:to>
      <xdr:col>5</xdr:col>
      <xdr:colOff>0</xdr:colOff>
      <xdr:row>217</xdr:row>
      <xdr:rowOff>0</xdr:rowOff>
    </xdr:to>
    <xdr:sp macro="" textlink="'obl_C.W.U.'!E70">
      <xdr:nvSpPr>
        <xdr:cNvPr id="76899" name="pole tekstowe 76898">
          <a:extLst>
            <a:ext uri="{FF2B5EF4-FFF2-40B4-BE49-F238E27FC236}">
              <a16:creationId xmlns:a16="http://schemas.microsoft.com/office/drawing/2014/main" id="{00000000-0008-0000-1600-0000632C0100}"/>
            </a:ext>
          </a:extLst>
        </xdr:cNvPr>
        <xdr:cNvSpPr txBox="1"/>
      </xdr:nvSpPr>
      <xdr:spPr>
        <a:xfrm>
          <a:off x="1219200" y="415290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771B0104-D130-49E3-B723-DAF68A1CCF5A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A₀ = 377,27 [mm²]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206</xdr:row>
      <xdr:rowOff>0</xdr:rowOff>
    </xdr:from>
    <xdr:to>
      <xdr:col>6</xdr:col>
      <xdr:colOff>0</xdr:colOff>
      <xdr:row>207</xdr:row>
      <xdr:rowOff>0</xdr:rowOff>
    </xdr:to>
    <xdr:sp macro="" textlink="'obl_C.W.U.'!E60">
      <xdr:nvSpPr>
        <xdr:cNvPr id="76900" name="pole tekstowe 76899">
          <a:extLst>
            <a:ext uri="{FF2B5EF4-FFF2-40B4-BE49-F238E27FC236}">
              <a16:creationId xmlns:a16="http://schemas.microsoft.com/office/drawing/2014/main" id="{00000000-0008-0000-1600-0000642C0100}"/>
            </a:ext>
          </a:extLst>
        </xdr:cNvPr>
        <xdr:cNvSpPr txBox="1"/>
      </xdr:nvSpPr>
      <xdr:spPr>
        <a:xfrm>
          <a:off x="1828800" y="396240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958B00E4-1526-46B1-B81C-2129B1ED86D4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m = 20641,49 [kg/h]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217</xdr:row>
      <xdr:rowOff>0</xdr:rowOff>
    </xdr:from>
    <xdr:to>
      <xdr:col>13</xdr:col>
      <xdr:colOff>0</xdr:colOff>
      <xdr:row>220</xdr:row>
      <xdr:rowOff>85725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902" name="pole tekstowe 76901">
              <a:extLst>
                <a:ext uri="{FF2B5EF4-FFF2-40B4-BE49-F238E27FC236}">
                  <a16:creationId xmlns:a16="http://schemas.microsoft.com/office/drawing/2014/main" id="{00000000-0008-0000-1600-0000662C0100}"/>
                </a:ext>
              </a:extLst>
            </xdr:cNvPr>
            <xdr:cNvSpPr txBox="1"/>
          </xdr:nvSpPr>
          <xdr:spPr>
            <a:xfrm>
              <a:off x="609600" y="41719500"/>
              <a:ext cx="7315200" cy="6572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pl-PL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4</m:t>
                            </m:r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𝐴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𝜋</m:t>
                            </m:r>
                          </m:den>
                        </m:f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ra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𝑚𝑚</m:t>
                        </m:r>
                      </m:e>
                    </m:d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76902" name="pole tekstowe 76901">
              <a:extLst>
                <a:ext uri="{FF2B5EF4-FFF2-40B4-BE49-F238E27FC236}">
                  <a16:creationId xmlns:a16="http://schemas.microsoft.com/office/drawing/2014/main" id="{254904BE-D128-4619-9F96-742657CB2330}"/>
                </a:ext>
              </a:extLst>
            </xdr:cNvPr>
            <xdr:cNvSpPr txBox="1"/>
          </xdr:nvSpPr>
          <xdr:spPr>
            <a:xfrm>
              <a:off x="609600" y="41719500"/>
              <a:ext cx="7315200" cy="6572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𝑑=√(4𝐴/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  )    [𝑚𝑚]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2</xdr:col>
      <xdr:colOff>0</xdr:colOff>
      <xdr:row>220</xdr:row>
      <xdr:rowOff>0</xdr:rowOff>
    </xdr:from>
    <xdr:to>
      <xdr:col>5</xdr:col>
      <xdr:colOff>0</xdr:colOff>
      <xdr:row>221</xdr:row>
      <xdr:rowOff>0</xdr:rowOff>
    </xdr:to>
    <xdr:sp macro="" textlink="'obl_C.W.U.'!E73">
      <xdr:nvSpPr>
        <xdr:cNvPr id="76903" name="pole tekstowe 76902">
          <a:extLst>
            <a:ext uri="{FF2B5EF4-FFF2-40B4-BE49-F238E27FC236}">
              <a16:creationId xmlns:a16="http://schemas.microsoft.com/office/drawing/2014/main" id="{00000000-0008-0000-1600-0000672C0100}"/>
            </a:ext>
          </a:extLst>
        </xdr:cNvPr>
        <xdr:cNvSpPr txBox="1"/>
      </xdr:nvSpPr>
      <xdr:spPr>
        <a:xfrm>
          <a:off x="1219200" y="422910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5310FF0E-149E-4F40-8855-4F0FE8B86FCB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d₀ = 21,92 [mm]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222</xdr:row>
      <xdr:rowOff>0</xdr:rowOff>
    </xdr:from>
    <xdr:to>
      <xdr:col>12</xdr:col>
      <xdr:colOff>0</xdr:colOff>
      <xdr:row>223</xdr:row>
      <xdr:rowOff>0</xdr:rowOff>
    </xdr:to>
    <xdr:sp macro="" textlink="'obl_C.W.U.'!J41">
      <xdr:nvSpPr>
        <xdr:cNvPr id="76904" name="pole tekstowe 76903">
          <a:extLst>
            <a:ext uri="{FF2B5EF4-FFF2-40B4-BE49-F238E27FC236}">
              <a16:creationId xmlns:a16="http://schemas.microsoft.com/office/drawing/2014/main" id="{00000000-0008-0000-1600-0000682C0100}"/>
            </a:ext>
          </a:extLst>
        </xdr:cNvPr>
        <xdr:cNvSpPr txBox="1"/>
      </xdr:nvSpPr>
      <xdr:spPr>
        <a:xfrm>
          <a:off x="609600" y="42672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26C8A4C5-168D-4A46-9B6A-CD5AE15E7976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Do obliczeń przyjęto zawór bezpieczeństwa PNEUMATEX: DSV 32 DGF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224</xdr:row>
      <xdr:rowOff>0</xdr:rowOff>
    </xdr:from>
    <xdr:to>
      <xdr:col>12</xdr:col>
      <xdr:colOff>0</xdr:colOff>
      <xdr:row>225</xdr:row>
      <xdr:rowOff>0</xdr:rowOff>
    </xdr:to>
    <xdr:sp macro="" textlink="'obl_C.W.U.'!J42">
      <xdr:nvSpPr>
        <xdr:cNvPr id="76905" name="pole tekstowe 76904">
          <a:extLst>
            <a:ext uri="{FF2B5EF4-FFF2-40B4-BE49-F238E27FC236}">
              <a16:creationId xmlns:a16="http://schemas.microsoft.com/office/drawing/2014/main" id="{00000000-0008-0000-1600-0000692C0100}"/>
            </a:ext>
          </a:extLst>
        </xdr:cNvPr>
        <xdr:cNvSpPr txBox="1"/>
      </xdr:nvSpPr>
      <xdr:spPr>
        <a:xfrm>
          <a:off x="609600" y="43053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C65C860-5251-4A1F-AA0E-1F2C28D5C4FE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Ciśnienie nastawy zaworu bezpieczeństwa: 4 [bar]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226</xdr:row>
      <xdr:rowOff>0</xdr:rowOff>
    </xdr:from>
    <xdr:to>
      <xdr:col>6</xdr:col>
      <xdr:colOff>304800</xdr:colOff>
      <xdr:row>227</xdr:row>
      <xdr:rowOff>0</xdr:rowOff>
    </xdr:to>
    <xdr:sp macro="" textlink="'obl_C.W.U.'!E78">
      <xdr:nvSpPr>
        <xdr:cNvPr id="76906" name="pole tekstowe 76905">
          <a:extLst>
            <a:ext uri="{FF2B5EF4-FFF2-40B4-BE49-F238E27FC236}">
              <a16:creationId xmlns:a16="http://schemas.microsoft.com/office/drawing/2014/main" id="{00000000-0008-0000-1600-00006A2C0100}"/>
            </a:ext>
          </a:extLst>
        </xdr:cNvPr>
        <xdr:cNvSpPr txBox="1"/>
      </xdr:nvSpPr>
      <xdr:spPr>
        <a:xfrm>
          <a:off x="1828800" y="43434000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503855D2-D43C-42DD-A2CB-5D31B8EC2AD2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A₀ = 706,86 [mm]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226</xdr:row>
      <xdr:rowOff>0</xdr:rowOff>
    </xdr:from>
    <xdr:to>
      <xdr:col>10</xdr:col>
      <xdr:colOff>0</xdr:colOff>
      <xdr:row>227</xdr:row>
      <xdr:rowOff>0</xdr:rowOff>
    </xdr:to>
    <xdr:sp macro="" textlink="'obl_C.W.U.'!E79">
      <xdr:nvSpPr>
        <xdr:cNvPr id="76907" name="pole tekstowe 76906">
          <a:extLst>
            <a:ext uri="{FF2B5EF4-FFF2-40B4-BE49-F238E27FC236}">
              <a16:creationId xmlns:a16="http://schemas.microsoft.com/office/drawing/2014/main" id="{00000000-0008-0000-1600-00006B2C0100}"/>
            </a:ext>
          </a:extLst>
        </xdr:cNvPr>
        <xdr:cNvSpPr txBox="1"/>
      </xdr:nvSpPr>
      <xdr:spPr>
        <a:xfrm>
          <a:off x="3962400" y="43434000"/>
          <a:ext cx="2133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7A1545B0-3CE1-4DEF-A194-D0002040C6A7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d₀ = 30 [mm]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229</xdr:row>
      <xdr:rowOff>0</xdr:rowOff>
    </xdr:from>
    <xdr:to>
      <xdr:col>13</xdr:col>
      <xdr:colOff>0</xdr:colOff>
      <xdr:row>230</xdr:row>
      <xdr:rowOff>0</xdr:rowOff>
    </xdr:to>
    <xdr:sp macro="" textlink="">
      <xdr:nvSpPr>
        <xdr:cNvPr id="76908" name="pole tekstowe 76907">
          <a:extLst>
            <a:ext uri="{FF2B5EF4-FFF2-40B4-BE49-F238E27FC236}">
              <a16:creationId xmlns:a16="http://schemas.microsoft.com/office/drawing/2014/main" id="{00000000-0008-0000-1600-00006C2C0100}"/>
            </a:ext>
          </a:extLst>
        </xdr:cNvPr>
        <xdr:cNvSpPr txBox="1"/>
      </xdr:nvSpPr>
      <xdr:spPr>
        <a:xfrm>
          <a:off x="1219200" y="43815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Sprawdzenie poprawności doboru wg warunku: </a:t>
          </a:r>
        </a:p>
      </xdr:txBody>
    </xdr:sp>
    <xdr:clientData/>
  </xdr:twoCellAnchor>
  <xdr:twoCellAnchor>
    <xdr:from>
      <xdr:col>1</xdr:col>
      <xdr:colOff>0</xdr:colOff>
      <xdr:row>230</xdr:row>
      <xdr:rowOff>0</xdr:rowOff>
    </xdr:from>
    <xdr:to>
      <xdr:col>13</xdr:col>
      <xdr:colOff>0</xdr:colOff>
      <xdr:row>232</xdr:row>
      <xdr:rowOff>0</xdr:rowOff>
    </xdr:to>
    <xdr:sp macro="" textlink="">
      <xdr:nvSpPr>
        <xdr:cNvPr id="76909" name="pole tekstowe 76908">
          <a:extLst>
            <a:ext uri="{FF2B5EF4-FFF2-40B4-BE49-F238E27FC236}">
              <a16:creationId xmlns:a16="http://schemas.microsoft.com/office/drawing/2014/main" id="{00000000-0008-0000-1600-00006D2C0100}"/>
            </a:ext>
          </a:extLst>
        </xdr:cNvPr>
        <xdr:cNvSpPr txBox="1"/>
      </xdr:nvSpPr>
      <xdr:spPr>
        <a:xfrm>
          <a:off x="609600" y="44005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100" b="0" i="1">
              <a:latin typeface="Arial" panose="020B0604020202020204" pitchFamily="34" charset="0"/>
              <a:cs typeface="Arial" panose="020B0604020202020204" pitchFamily="34" charset="0"/>
            </a:rPr>
            <a:t>d</a:t>
          </a:r>
          <a:r>
            <a:rPr lang="pl-PL" sz="1100" b="0" i="1" baseline="-25000">
              <a:latin typeface="Arial" panose="020B0604020202020204" pitchFamily="34" charset="0"/>
              <a:cs typeface="Arial" panose="020B0604020202020204" pitchFamily="34" charset="0"/>
            </a:rPr>
            <a:t>o</a:t>
          </a:r>
          <a:r>
            <a:rPr lang="pl-PL" sz="1100" b="0" i="1">
              <a:latin typeface="Arial" panose="020B0604020202020204" pitchFamily="34" charset="0"/>
              <a:cs typeface="Arial" panose="020B0604020202020204" pitchFamily="34" charset="0"/>
            </a:rPr>
            <a:t> dobranego zaworu       ≥       d</a:t>
          </a:r>
          <a:r>
            <a:rPr lang="pl-PL" sz="1100" b="0" i="1" baseline="-25000">
              <a:latin typeface="Arial" panose="020B0604020202020204" pitchFamily="34" charset="0"/>
              <a:cs typeface="Arial" panose="020B0604020202020204" pitchFamily="34" charset="0"/>
            </a:rPr>
            <a:t>o </a:t>
          </a:r>
          <a:r>
            <a:rPr lang="pl-PL" sz="1100" b="0" i="1">
              <a:latin typeface="Arial" panose="020B0604020202020204" pitchFamily="34" charset="0"/>
              <a:cs typeface="Arial" panose="020B0604020202020204" pitchFamily="34" charset="0"/>
            </a:rPr>
            <a:t>obliczeniowe</a:t>
          </a:r>
        </a:p>
      </xdr:txBody>
    </xdr:sp>
    <xdr:clientData/>
  </xdr:twoCellAnchor>
  <xdr:twoCellAnchor>
    <xdr:from>
      <xdr:col>1</xdr:col>
      <xdr:colOff>0</xdr:colOff>
      <xdr:row>232</xdr:row>
      <xdr:rowOff>0</xdr:rowOff>
    </xdr:from>
    <xdr:to>
      <xdr:col>13</xdr:col>
      <xdr:colOff>0</xdr:colOff>
      <xdr:row>234</xdr:row>
      <xdr:rowOff>0</xdr:rowOff>
    </xdr:to>
    <xdr:sp macro="" textlink="'obl_C.W.U.'!J82">
      <xdr:nvSpPr>
        <xdr:cNvPr id="76910" name="pole tekstowe 76909">
          <a:extLst>
            <a:ext uri="{FF2B5EF4-FFF2-40B4-BE49-F238E27FC236}">
              <a16:creationId xmlns:a16="http://schemas.microsoft.com/office/drawing/2014/main" id="{00000000-0008-0000-1600-00006E2C0100}"/>
            </a:ext>
          </a:extLst>
        </xdr:cNvPr>
        <xdr:cNvSpPr txBox="1"/>
      </xdr:nvSpPr>
      <xdr:spPr>
        <a:xfrm>
          <a:off x="609600" y="44386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963D81F-C78B-4264-B202-8F4755D9C536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d₀ = 30 [mm]     większe od     d₀ = 21,92 [mm]</a:t>
          </a:fld>
          <a:endParaRPr lang="pl-PL" sz="1100" b="0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234</xdr:row>
      <xdr:rowOff>0</xdr:rowOff>
    </xdr:from>
    <xdr:to>
      <xdr:col>13</xdr:col>
      <xdr:colOff>1</xdr:colOff>
      <xdr:row>236</xdr:row>
      <xdr:rowOff>0</xdr:rowOff>
    </xdr:to>
    <xdr:grpSp>
      <xdr:nvGrpSpPr>
        <xdr:cNvPr id="76911" name="Grupa 76910">
          <a:extLst>
            <a:ext uri="{FF2B5EF4-FFF2-40B4-BE49-F238E27FC236}">
              <a16:creationId xmlns:a16="http://schemas.microsoft.com/office/drawing/2014/main" id="{00000000-0008-0000-1600-00006F2C0100}"/>
            </a:ext>
          </a:extLst>
        </xdr:cNvPr>
        <xdr:cNvGrpSpPr/>
      </xdr:nvGrpSpPr>
      <xdr:grpSpPr>
        <a:xfrm>
          <a:off x="609600" y="44577000"/>
          <a:ext cx="7315201" cy="381000"/>
          <a:chOff x="609599" y="28575000"/>
          <a:chExt cx="7315201" cy="381000"/>
        </a:xfrm>
      </xdr:grpSpPr>
      <xdr:sp macro="" textlink="'obl_C.W.U.'!B84">
        <xdr:nvSpPr>
          <xdr:cNvPr id="76912" name="pole tekstowe 76911">
            <a:extLst>
              <a:ext uri="{FF2B5EF4-FFF2-40B4-BE49-F238E27FC236}">
                <a16:creationId xmlns:a16="http://schemas.microsoft.com/office/drawing/2014/main" id="{00000000-0008-0000-1600-0000702C0100}"/>
              </a:ext>
            </a:extLst>
          </xdr:cNvPr>
          <xdr:cNvSpPr txBox="1"/>
        </xdr:nvSpPr>
        <xdr:spPr>
          <a:xfrm>
            <a:off x="609600" y="28575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3EBB9943-7CB4-4D9C-AD07-4258E5E3D7CC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Dobrane zabezpieczenie spełnia wymagania odnośnie warunku przebicia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C.W.U.'!B85">
        <xdr:nvSpPr>
          <xdr:cNvPr id="76913" name="pole tekstowe 76912">
            <a:extLst>
              <a:ext uri="{FF2B5EF4-FFF2-40B4-BE49-F238E27FC236}">
                <a16:creationId xmlns:a16="http://schemas.microsoft.com/office/drawing/2014/main" id="{00000000-0008-0000-1600-0000712C0100}"/>
              </a:ext>
            </a:extLst>
          </xdr:cNvPr>
          <xdr:cNvSpPr txBox="1"/>
        </xdr:nvSpPr>
        <xdr:spPr>
          <a:xfrm>
            <a:off x="609599" y="28575000"/>
            <a:ext cx="6705601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51C5BAFD-9CC1-4FDB-97DC-3593431739E3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14</xdr:col>
      <xdr:colOff>0</xdr:colOff>
      <xdr:row>4</xdr:row>
      <xdr:rowOff>0</xdr:rowOff>
    </xdr:from>
    <xdr:to>
      <xdr:col>20</xdr:col>
      <xdr:colOff>0</xdr:colOff>
      <xdr:row>23</xdr:row>
      <xdr:rowOff>0</xdr:rowOff>
    </xdr:to>
    <xdr:grpSp>
      <xdr:nvGrpSpPr>
        <xdr:cNvPr id="62" name="Grupa 61">
          <a:hlinkClick xmlns:r="http://schemas.openxmlformats.org/officeDocument/2006/relationships" r:id="rId7" tooltip="Pobrać kartę"/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GrpSpPr/>
      </xdr:nvGrpSpPr>
      <xdr:grpSpPr>
        <a:xfrm>
          <a:off x="8534400" y="762000"/>
          <a:ext cx="3657600" cy="3619500"/>
          <a:chOff x="9144000" y="762000"/>
          <a:chExt cx="3657600" cy="3619500"/>
        </a:xfrm>
      </xdr:grpSpPr>
      <xdr:sp macro="" textlink="">
        <xdr:nvSpPr>
          <xdr:cNvPr id="76809" name="Prostokąt: zaokrąglone rogi 76808">
            <a:extLst>
              <a:ext uri="{FF2B5EF4-FFF2-40B4-BE49-F238E27FC236}">
                <a16:creationId xmlns:a16="http://schemas.microsoft.com/office/drawing/2014/main" id="{00000000-0008-0000-1600-0000092C0100}"/>
              </a:ext>
            </a:extLst>
          </xdr:cNvPr>
          <xdr:cNvSpPr/>
        </xdr:nvSpPr>
        <xdr:spPr>
          <a:xfrm>
            <a:off x="9144000" y="762000"/>
            <a:ext cx="3657600" cy="3619500"/>
          </a:xfrm>
          <a:prstGeom prst="roundRect">
            <a:avLst>
              <a:gd name="adj" fmla="val 8621"/>
            </a:avLst>
          </a:prstGeom>
          <a:solidFill>
            <a:srgbClr val="F2ECE7"/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>
            <a:glow rad="63500">
              <a:schemeClr val="accent3">
                <a:satMod val="175000"/>
                <a:alpha val="40000"/>
              </a:schemeClr>
            </a:glo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76819" name="Grafika 76818" descr="Pobieranie z chmury z wypełnieniem pełnym">
            <a:extLst>
              <a:ext uri="{FF2B5EF4-FFF2-40B4-BE49-F238E27FC236}">
                <a16:creationId xmlns:a16="http://schemas.microsoft.com/office/drawing/2014/main" id="{00000000-0008-0000-1600-0000132C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>
            <a:off x="12001500" y="847725"/>
            <a:ext cx="720000" cy="720000"/>
          </a:xfrm>
          <a:prstGeom prst="rect">
            <a:avLst/>
          </a:prstGeom>
        </xdr:spPr>
      </xdr:pic>
      <xdr:grpSp>
        <xdr:nvGrpSpPr>
          <xdr:cNvPr id="76826" name="Grupa 76825">
            <a:extLst>
              <a:ext uri="{FF2B5EF4-FFF2-40B4-BE49-F238E27FC236}">
                <a16:creationId xmlns:a16="http://schemas.microsoft.com/office/drawing/2014/main" id="{00000000-0008-0000-1600-00001A2C0100}"/>
              </a:ext>
            </a:extLst>
          </xdr:cNvPr>
          <xdr:cNvGrpSpPr/>
        </xdr:nvGrpSpPr>
        <xdr:grpSpPr>
          <a:xfrm>
            <a:off x="10119651" y="1495425"/>
            <a:ext cx="1706298" cy="2714625"/>
            <a:chOff x="8534400" y="1524000"/>
            <a:chExt cx="1706298" cy="2714625"/>
          </a:xfrm>
        </xdr:grpSpPr>
        <xdr:pic>
          <xdr:nvPicPr>
            <xdr:cNvPr id="76830" name="Obraz 76829">
              <a:extLst>
                <a:ext uri="{FF2B5EF4-FFF2-40B4-BE49-F238E27FC236}">
                  <a16:creationId xmlns:a16="http://schemas.microsoft.com/office/drawing/2014/main" id="{00000000-0008-0000-1600-00001E2C01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BEBA8EAE-BF5A-486C-A8C5-ECC9F3942E4B}">
                  <a14:imgProps xmlns:a14="http://schemas.microsoft.com/office/drawing/2010/main">
                    <a14:imgLayer r:embed="rId11">
                      <a14:imgEffect>
                        <a14:backgroundRemoval t="10000" b="90000" l="10000" r="90000">
                          <a14:foregroundMark x1="61684" y1="21811" x2="61684" y2="21811"/>
                          <a14:foregroundMark x1="67010" y1="23457" x2="67010" y2="23457"/>
                          <a14:foregroundMark x1="51546" y1="22531" x2="51546" y2="22531"/>
                          <a14:foregroundMark x1="56529" y1="19959" x2="56529" y2="19959"/>
                          <a14:foregroundMark x1="55842" y1="19136" x2="55842" y2="19136"/>
                          <a14:foregroundMark x1="53093" y1="18416" x2="53093" y2="18416"/>
                          <a14:foregroundMark x1="51718" y1="16461" x2="51718" y2="16461"/>
                          <a14:foregroundMark x1="52405" y1="19033" x2="52405" y2="19033"/>
                          <a14:foregroundMark x1="51546" y1="18724" x2="51546" y2="18724"/>
                          <a14:foregroundMark x1="50172" y1="18519" x2="50172" y2="18519"/>
                          <a14:foregroundMark x1="62027" y1="20062" x2="62027" y2="20062"/>
                          <a14:foregroundMark x1="54467" y1="18519" x2="54467" y2="18519"/>
                          <a14:foregroundMark x1="51890" y1="17901" x2="51890" y2="17901"/>
                          <a14:foregroundMark x1="50515" y1="17901" x2="50515" y2="17901"/>
                          <a14:foregroundMark x1="54983" y1="18724" x2="54983" y2="18724"/>
                          <a14:foregroundMark x1="55498" y1="18827" x2="55498" y2="18827"/>
                          <a14:foregroundMark x1="56014" y1="18827" x2="56014" y2="18827"/>
                          <a14:foregroundMark x1="50859" y1="18621" x2="50859" y2="18621"/>
                          <a14:foregroundMark x1="64433" y1="47428" x2="64433" y2="47428"/>
                          <a14:foregroundMark x1="64433" y1="47840" x2="64433" y2="47840"/>
                          <a14:foregroundMark x1="64433" y1="48148" x2="64433" y2="48148"/>
                          <a14:foregroundMark x1="64605" y1="46811" x2="64605" y2="46811"/>
                          <a14:foregroundMark x1="64605" y1="46399" x2="64605" y2="46399"/>
                          <a14:foregroundMark x1="64605" y1="49588" x2="64605" y2="49588"/>
                          <a14:foregroundMark x1="65120" y1="50412" x2="65120" y2="50412"/>
                          <a14:foregroundMark x1="65979" y1="48457" x2="65979" y2="48457"/>
                          <a14:foregroundMark x1="65979" y1="21399" x2="65979" y2="21399"/>
                          <a14:foregroundMark x1="46392" y1="21399" x2="46392" y2="21399"/>
                          <a14:foregroundMark x1="53952" y1="16667" x2="53952" y2="16667"/>
                          <a14:foregroundMark x1="52749" y1="13889" x2="52749" y2="13889"/>
                          <a14:backgroundMark x1="68900" y1="55144" x2="68900" y2="55144"/>
                          <a14:backgroundMark x1="64777" y1="49486" x2="64777" y2="49486"/>
                          <a14:backgroundMark x1="64948" y1="48148" x2="64948" y2="48148"/>
                          <a14:backgroundMark x1="64948" y1="47531" x2="64948" y2="47531"/>
                          <a14:backgroundMark x1="64948" y1="46914" x2="64948" y2="46914"/>
                          <a14:backgroundMark x1="65120" y1="50309" x2="65120" y2="50309"/>
                          <a14:backgroundMark x1="64777" y1="46502" x2="64777" y2="46502"/>
                          <a14:backgroundMark x1="64948" y1="46091" x2="64948" y2="46091"/>
                          <a14:backgroundMark x1="50344" y1="18930" x2="50344" y2="18930"/>
                          <a14:backgroundMark x1="63058" y1="23354" x2="63058" y2="23354"/>
                          <a14:backgroundMark x1="51375" y1="18210" x2="51375" y2="18210"/>
                          <a14:backgroundMark x1="54296" y1="18930" x2="54296" y2="18930"/>
                          <a14:backgroundMark x1="50859" y1="18107" x2="50859" y2="18107"/>
                          <a14:backgroundMark x1="52234" y1="18313" x2="52234" y2="18313"/>
                          <a14:backgroundMark x1="55155" y1="18930" x2="55155" y2="18930"/>
                          <a14:backgroundMark x1="53952" y1="18724" x2="53952" y2="18724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534400" y="1524000"/>
              <a:ext cx="1706298" cy="2644131"/>
            </a:xfrm>
            <a:prstGeom prst="rect">
              <a:avLst/>
            </a:prstGeom>
          </xdr:spPr>
        </xdr:pic>
        <xdr:sp macro="" textlink="">
          <xdr:nvSpPr>
            <xdr:cNvPr id="76831" name="pole tekstowe 76830">
              <a:extLst>
                <a:ext uri="{FF2B5EF4-FFF2-40B4-BE49-F238E27FC236}">
                  <a16:creationId xmlns:a16="http://schemas.microsoft.com/office/drawing/2014/main" id="{00000000-0008-0000-1600-00001F2C0100}"/>
                </a:ext>
              </a:extLst>
            </xdr:cNvPr>
            <xdr:cNvSpPr txBox="1"/>
          </xdr:nvSpPr>
          <xdr:spPr>
            <a:xfrm>
              <a:off x="8777949" y="4010025"/>
              <a:ext cx="121920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l-PL" sz="1100">
                  <a:latin typeface="Arial" panose="020B0604020202020204" pitchFamily="34" charset="0"/>
                  <a:cs typeface="Arial" panose="020B0604020202020204" pitchFamily="34" charset="0"/>
                </a:rPr>
                <a:t>DSV 15-50 DGF</a:t>
              </a:r>
            </a:p>
          </xdr:txBody>
        </xdr:sp>
      </xdr:grpSp>
      <xdr:sp macro="" textlink="">
        <xdr:nvSpPr>
          <xdr:cNvPr id="76829" name="pole tekstowe 76828">
            <a:extLst>
              <a:ext uri="{FF2B5EF4-FFF2-40B4-BE49-F238E27FC236}">
                <a16:creationId xmlns:a16="http://schemas.microsoft.com/office/drawing/2014/main" id="{00000000-0008-0000-1600-00001D2C0100}"/>
              </a:ext>
            </a:extLst>
          </xdr:cNvPr>
          <xdr:cNvSpPr txBox="1"/>
        </xdr:nvSpPr>
        <xdr:spPr>
          <a:xfrm>
            <a:off x="9144000" y="952500"/>
            <a:ext cx="36576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1400" b="1">
                <a:latin typeface="Arial" panose="020B0604020202020204" pitchFamily="34" charset="0"/>
                <a:cs typeface="Arial" panose="020B0604020202020204" pitchFamily="34" charset="0"/>
              </a:rPr>
              <a:t>Pobierz kartę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69652</xdr:rowOff>
    </xdr:from>
    <xdr:to>
      <xdr:col>3</xdr:col>
      <xdr:colOff>161925</xdr:colOff>
      <xdr:row>2</xdr:row>
      <xdr:rowOff>161925</xdr:rowOff>
    </xdr:to>
    <xdr:pic>
      <xdr:nvPicPr>
        <xdr:cNvPr id="2" name="Grafik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69652"/>
          <a:ext cx="1828800" cy="47327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11</xdr:col>
      <xdr:colOff>0</xdr:colOff>
      <xdr:row>8</xdr:row>
      <xdr:rowOff>0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1828800" y="952500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Dobór zaworu bezpieczeństwa dla kotłów wodnych </a:t>
          </a:r>
          <a:endParaRPr lang="pl-PL" sz="16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172</xdr:row>
      <xdr:rowOff>9525</xdr:rowOff>
    </xdr:from>
    <xdr:to>
      <xdr:col>24</xdr:col>
      <xdr:colOff>0</xdr:colOff>
      <xdr:row>174</xdr:row>
      <xdr:rowOff>9525</xdr:rowOff>
    </xdr:to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/>
      </xdr:nvSpPr>
      <xdr:spPr>
        <a:xfrm>
          <a:off x="0" y="32775525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IMI HYDRONIC ENGINEERING nie ponosi odpowiedzialności za ewentualne skutki wywołane przez: niewłaściwą obsługę, złą interpretację wyników obliczeń, błędne wyniki obliczeń.</a:t>
          </a:r>
        </a:p>
      </xdr:txBody>
    </xdr:sp>
    <xdr:clientData/>
  </xdr:twoCellAnchor>
  <xdr:twoCellAnchor editAs="oneCell">
    <xdr:from>
      <xdr:col>0</xdr:col>
      <xdr:colOff>0</xdr:colOff>
      <xdr:row>168</xdr:row>
      <xdr:rowOff>0</xdr:rowOff>
    </xdr:from>
    <xdr:to>
      <xdr:col>4</xdr:col>
      <xdr:colOff>0</xdr:colOff>
      <xdr:row>171</xdr:row>
      <xdr:rowOff>84992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04000"/>
          <a:ext cx="2438400" cy="656492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12</xdr:row>
      <xdr:rowOff>0</xdr:rowOff>
    </xdr:from>
    <xdr:to>
      <xdr:col>21</xdr:col>
      <xdr:colOff>0</xdr:colOff>
      <xdr:row>14</xdr:row>
      <xdr:rowOff>0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10972800" y="2286000"/>
          <a:ext cx="1828800" cy="38100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chemeClr val="tx1"/>
              </a:solidFill>
              <a:effectLst/>
            </a:rPr>
            <a:t>Instalacja chłodnicza</a:t>
          </a:r>
        </a:p>
      </xdr:txBody>
    </xdr:sp>
    <xdr:clientData/>
  </xdr:twoCellAnchor>
  <xdr:twoCellAnchor>
    <xdr:from>
      <xdr:col>18</xdr:col>
      <xdr:colOff>0</xdr:colOff>
      <xdr:row>15</xdr:row>
      <xdr:rowOff>0</xdr:rowOff>
    </xdr:from>
    <xdr:to>
      <xdr:col>21</xdr:col>
      <xdr:colOff>0</xdr:colOff>
      <xdr:row>17</xdr:row>
      <xdr:rowOff>0</xdr:rowOff>
    </xdr:to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 txBox="1"/>
      </xdr:nvSpPr>
      <xdr:spPr>
        <a:xfrm>
          <a:off x="10972800" y="2857500"/>
          <a:ext cx="1828800" cy="38100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chemeClr val="tx1"/>
              </a:solidFill>
              <a:effectLst/>
            </a:rPr>
            <a:t>Pompa Ciepła</a:t>
          </a:r>
        </a:p>
      </xdr:txBody>
    </xdr:sp>
    <xdr:clientData/>
  </xdr:twoCellAnchor>
  <xdr:twoCellAnchor>
    <xdr:from>
      <xdr:col>18</xdr:col>
      <xdr:colOff>0</xdr:colOff>
      <xdr:row>18</xdr:row>
      <xdr:rowOff>0</xdr:rowOff>
    </xdr:from>
    <xdr:to>
      <xdr:col>21</xdr:col>
      <xdr:colOff>151200</xdr:colOff>
      <xdr:row>20</xdr:row>
      <xdr:rowOff>0</xdr:rowOff>
    </xdr:to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10972800" y="3429000"/>
          <a:ext cx="1980000" cy="38100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chemeClr val="tx1"/>
              </a:solidFill>
              <a:effectLst/>
            </a:rPr>
            <a:t>Mieszanina pary i cieczy</a:t>
          </a:r>
        </a:p>
      </xdr:txBody>
    </xdr:sp>
    <xdr:clientData/>
  </xdr:twoCellAnchor>
  <xdr:twoCellAnchor>
    <xdr:from>
      <xdr:col>4</xdr:col>
      <xdr:colOff>590550</xdr:colOff>
      <xdr:row>1</xdr:row>
      <xdr:rowOff>0</xdr:rowOff>
    </xdr:from>
    <xdr:to>
      <xdr:col>8</xdr:col>
      <xdr:colOff>320846</xdr:colOff>
      <xdr:row>3</xdr:row>
      <xdr:rowOff>11605</xdr:rowOff>
    </xdr:to>
    <xdr:grpSp>
      <xdr:nvGrpSpPr>
        <xdr:cNvPr id="9" name="Grupa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pSpPr/>
      </xdr:nvGrpSpPr>
      <xdr:grpSpPr>
        <a:xfrm>
          <a:off x="3028950" y="190500"/>
          <a:ext cx="2168696" cy="392605"/>
          <a:chOff x="3617573" y="1881659"/>
          <a:chExt cx="2168696" cy="392605"/>
        </a:xfrm>
        <a:solidFill>
          <a:schemeClr val="bg1"/>
        </a:solidFill>
      </xdr:grpSpPr>
      <xdr:sp macro="" textlink="">
        <xdr:nvSpPr>
          <xdr:cNvPr id="10" name="Prostokąt: zaokrąglone rogi 9">
            <a:extLst>
              <a:ext uri="{FF2B5EF4-FFF2-40B4-BE49-F238E27FC236}">
                <a16:creationId xmlns:a16="http://schemas.microsoft.com/office/drawing/2014/main" id="{00000000-0008-0000-1800-00000A000000}"/>
              </a:ext>
            </a:extLst>
          </xdr:cNvPr>
          <xdr:cNvSpPr/>
        </xdr:nvSpPr>
        <xdr:spPr>
          <a:xfrm>
            <a:off x="3711921" y="1881659"/>
            <a:ext cx="1980000" cy="360000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  <xdr:sp macro="" textlink="">
        <xdr:nvSpPr>
          <xdr:cNvPr id="11" name="Dowolny kształt: kształt 10">
            <a:extLst>
              <a:ext uri="{FF2B5EF4-FFF2-40B4-BE49-F238E27FC236}">
                <a16:creationId xmlns:a16="http://schemas.microsoft.com/office/drawing/2014/main" id="{00000000-0008-0000-1800-00000B000000}"/>
              </a:ext>
            </a:extLst>
          </xdr:cNvPr>
          <xdr:cNvSpPr/>
        </xdr:nvSpPr>
        <xdr:spPr>
          <a:xfrm>
            <a:off x="3617573" y="2172605"/>
            <a:ext cx="2168696" cy="101659"/>
          </a:xfrm>
          <a:custGeom>
            <a:avLst/>
            <a:gdLst>
              <a:gd name="connsiteX0" fmla="*/ 95073 w 2168696"/>
              <a:gd name="connsiteY0" fmla="*/ 0 h 101659"/>
              <a:gd name="connsiteX1" fmla="*/ 2073623 w 2168696"/>
              <a:gd name="connsiteY1" fmla="*/ 0 h 101659"/>
              <a:gd name="connsiteX2" fmla="*/ 2136729 w 2168696"/>
              <a:gd name="connsiteY2" fmla="*/ 95205 h 101659"/>
              <a:gd name="connsiteX3" fmla="*/ 2168696 w 2168696"/>
              <a:gd name="connsiteY3" fmla="*/ 101659 h 101659"/>
              <a:gd name="connsiteX4" fmla="*/ 0 w 2168696"/>
              <a:gd name="connsiteY4" fmla="*/ 101659 h 101659"/>
              <a:gd name="connsiteX5" fmla="*/ 31967 w 2168696"/>
              <a:gd name="connsiteY5" fmla="*/ 95205 h 101659"/>
              <a:gd name="connsiteX6" fmla="*/ 95073 w 2168696"/>
              <a:gd name="connsiteY6" fmla="*/ 0 h 10165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168696" h="101659">
                <a:moveTo>
                  <a:pt x="95073" y="0"/>
                </a:moveTo>
                <a:lnTo>
                  <a:pt x="2073623" y="0"/>
                </a:lnTo>
                <a:cubicBezTo>
                  <a:pt x="2073623" y="42799"/>
                  <a:pt x="2099644" y="79520"/>
                  <a:pt x="2136729" y="95205"/>
                </a:cubicBezTo>
                <a:lnTo>
                  <a:pt x="2168696" y="101659"/>
                </a:lnTo>
                <a:lnTo>
                  <a:pt x="0" y="101659"/>
                </a:lnTo>
                <a:lnTo>
                  <a:pt x="31967" y="95205"/>
                </a:lnTo>
                <a:cubicBezTo>
                  <a:pt x="69052" y="79520"/>
                  <a:pt x="95073" y="42799"/>
                  <a:pt x="95073" y="0"/>
                </a:cubicBezTo>
                <a:close/>
              </a:path>
            </a:pathLst>
          </a:cu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>
            <a:noAutofit/>
          </a:bodyPr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</xdr:grpSp>
    <xdr:clientData/>
  </xdr:twoCellAnchor>
  <xdr:twoCellAnchor>
    <xdr:from>
      <xdr:col>5</xdr:col>
      <xdr:colOff>75298</xdr:colOff>
      <xdr:row>1</xdr:row>
      <xdr:rowOff>0</xdr:rowOff>
    </xdr:from>
    <xdr:to>
      <xdr:col>8</xdr:col>
      <xdr:colOff>226498</xdr:colOff>
      <xdr:row>3</xdr:row>
      <xdr:rowOff>0</xdr:rowOff>
    </xdr:to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3123298" y="190500"/>
          <a:ext cx="19800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rgbClr val="EF8106"/>
              </a:solidFill>
              <a:effectLst/>
            </a:rPr>
            <a:t>Instalacja chłodu</a:t>
          </a:r>
        </a:p>
      </xdr:txBody>
    </xdr:sp>
    <xdr:clientData/>
  </xdr:twoCellAnchor>
  <xdr:twoCellAnchor>
    <xdr:from>
      <xdr:col>8</xdr:col>
      <xdr:colOff>541423</xdr:colOff>
      <xdr:row>1</xdr:row>
      <xdr:rowOff>0</xdr:rowOff>
    </xdr:from>
    <xdr:to>
      <xdr:col>11</xdr:col>
      <xdr:colOff>541423</xdr:colOff>
      <xdr:row>3</xdr:row>
      <xdr:rowOff>0</xdr:rowOff>
    </xdr:to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 txBox="1"/>
      </xdr:nvSpPr>
      <xdr:spPr>
        <a:xfrm>
          <a:off x="5418223" y="190500"/>
          <a:ext cx="18288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chemeClr val="bg1"/>
              </a:solidFill>
              <a:effectLst/>
            </a:rPr>
            <a:t>Pompa ciepła</a:t>
          </a:r>
        </a:p>
      </xdr:txBody>
    </xdr:sp>
    <xdr:clientData/>
  </xdr:twoCellAnchor>
  <xdr:twoCellAnchor>
    <xdr:from>
      <xdr:col>18</xdr:col>
      <xdr:colOff>0</xdr:colOff>
      <xdr:row>9</xdr:row>
      <xdr:rowOff>0</xdr:rowOff>
    </xdr:from>
    <xdr:to>
      <xdr:col>21</xdr:col>
      <xdr:colOff>0</xdr:colOff>
      <xdr:row>11</xdr:row>
      <xdr:rowOff>0</xdr:rowOff>
    </xdr:to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 txBox="1"/>
      </xdr:nvSpPr>
      <xdr:spPr>
        <a:xfrm>
          <a:off x="10972800" y="1714500"/>
          <a:ext cx="18288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rgbClr val="EF8106"/>
              </a:solidFill>
              <a:effectLst/>
            </a:rPr>
            <a:t>wg WUDT+EN4126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4</xdr:col>
      <xdr:colOff>0</xdr:colOff>
      <xdr:row>11</xdr:row>
      <xdr:rowOff>0</xdr:rowOff>
    </xdr:to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1219200" y="1714500"/>
          <a:ext cx="1219200" cy="38100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Opis: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4</xdr:col>
      <xdr:colOff>0</xdr:colOff>
      <xdr:row>13</xdr:row>
      <xdr:rowOff>0</xdr:rowOff>
    </xdr:to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1219200" y="2095500"/>
          <a:ext cx="1219200" cy="38100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Opracował:</a:t>
          </a:r>
        </a:p>
      </xdr:txBody>
    </xdr:sp>
    <xdr:clientData/>
  </xdr:twoCellAnchor>
  <xdr:twoCellAnchor>
    <xdr:from>
      <xdr:col>1</xdr:col>
      <xdr:colOff>0</xdr:colOff>
      <xdr:row>14</xdr:row>
      <xdr:rowOff>9526</xdr:rowOff>
    </xdr:from>
    <xdr:to>
      <xdr:col>6</xdr:col>
      <xdr:colOff>609599</xdr:colOff>
      <xdr:row>15</xdr:row>
      <xdr:rowOff>9525</xdr:rowOff>
    </xdr:to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 txBox="1"/>
      </xdr:nvSpPr>
      <xdr:spPr>
        <a:xfrm>
          <a:off x="609600" y="2676526"/>
          <a:ext cx="3657599" cy="190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N - maksymalna trwała moc cieplna kotła [kW]:</a:t>
          </a:r>
        </a:p>
      </xdr:txBody>
    </xdr:sp>
    <xdr:clientData/>
  </xdr:twoCellAnchor>
  <xdr:twoCellAnchor>
    <xdr:from>
      <xdr:col>1</xdr:col>
      <xdr:colOff>0</xdr:colOff>
      <xdr:row>16</xdr:row>
      <xdr:rowOff>9524</xdr:rowOff>
    </xdr:from>
    <xdr:to>
      <xdr:col>9</xdr:col>
      <xdr:colOff>0</xdr:colOff>
      <xdr:row>17</xdr:row>
      <xdr:rowOff>0</xdr:rowOff>
    </xdr:to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609600" y="3057524"/>
          <a:ext cx="4876800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PSV - ciśnienie manometryczne nastawy zaworu bezpieczeństwa [bar]:</a:t>
          </a:r>
        </a:p>
      </xdr:txBody>
    </xdr:sp>
    <xdr:clientData/>
  </xdr:twoCellAnchor>
  <xdr:twoCellAnchor>
    <xdr:from>
      <xdr:col>1</xdr:col>
      <xdr:colOff>0</xdr:colOff>
      <xdr:row>18</xdr:row>
      <xdr:rowOff>9525</xdr:rowOff>
    </xdr:from>
    <xdr:to>
      <xdr:col>7</xdr:col>
      <xdr:colOff>0</xdr:colOff>
      <xdr:row>19</xdr:row>
      <xdr:rowOff>0</xdr:rowOff>
    </xdr:to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609600" y="3438525"/>
          <a:ext cx="365760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Założona wielkość i typ zaworu bezpieczeństwa:</a:t>
          </a:r>
        </a:p>
      </xdr:txBody>
    </xdr:sp>
    <xdr:clientData/>
  </xdr:twoCellAnchor>
  <xdr:twoCellAnchor>
    <xdr:from>
      <xdr:col>1</xdr:col>
      <xdr:colOff>0</xdr:colOff>
      <xdr:row>20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609600" y="3810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Ilość zaworów bezpieczeństwa:</a:t>
          </a:r>
        </a:p>
      </xdr:txBody>
    </xdr:sp>
    <xdr:clientData/>
  </xdr:twoCellAnchor>
  <xdr:twoCellAnchor>
    <xdr:from>
      <xdr:col>1</xdr:col>
      <xdr:colOff>0</xdr:colOff>
      <xdr:row>41</xdr:row>
      <xdr:rowOff>177800</xdr:rowOff>
    </xdr:from>
    <xdr:to>
      <xdr:col>13</xdr:col>
      <xdr:colOff>0</xdr:colOff>
      <xdr:row>41</xdr:row>
      <xdr:rowOff>177800</xdr:rowOff>
    </xdr:to>
    <xdr:cxnSp macro="">
      <xdr:nvCxnSpPr>
        <xdr:cNvPr id="21" name="Łącznik prosty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CxnSpPr/>
      </xdr:nvCxnSpPr>
      <xdr:spPr>
        <a:xfrm>
          <a:off x="609600" y="7988300"/>
          <a:ext cx="7315200" cy="0"/>
        </a:xfrm>
        <a:prstGeom prst="line">
          <a:avLst/>
        </a:prstGeom>
        <a:ln w="28575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42</xdr:row>
      <xdr:rowOff>0</xdr:rowOff>
    </xdr:from>
    <xdr:to>
      <xdr:col>13</xdr:col>
      <xdr:colOff>0</xdr:colOff>
      <xdr:row>44</xdr:row>
      <xdr:rowOff>180976</xdr:rowOff>
    </xdr:to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SpPr txBox="1"/>
      </xdr:nvSpPr>
      <xdr:spPr>
        <a:xfrm>
          <a:off x="609600" y="8001000"/>
          <a:ext cx="7315200" cy="561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Dobór zaworu (-ów) bezpieczeństwa dla kotłów wodnych niskotemperaturowych  wg Przepisów Urzędu Dozoru Technicznego WUDT-UC-KW/04 i PN-B-02414</a:t>
          </a:r>
        </a:p>
      </xdr:txBody>
    </xdr:sp>
    <xdr:clientData/>
  </xdr:twoCellAnchor>
  <xdr:oneCellAnchor>
    <xdr:from>
      <xdr:col>13</xdr:col>
      <xdr:colOff>533400</xdr:colOff>
      <xdr:row>0</xdr:row>
      <xdr:rowOff>-176213</xdr:rowOff>
    </xdr:from>
    <xdr:ext cx="135171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pole tekstowe 22">
              <a:extLst>
                <a:ext uri="{FF2B5EF4-FFF2-40B4-BE49-F238E27FC236}">
                  <a16:creationId xmlns:a16="http://schemas.microsoft.com/office/drawing/2014/main" id="{00000000-0008-0000-1800-000017000000}"/>
                </a:ext>
              </a:extLst>
            </xdr:cNvPr>
            <xdr:cNvSpPr txBox="1"/>
          </xdr:nvSpPr>
          <xdr:spPr>
            <a:xfrm>
              <a:off x="8458200" y="-176213"/>
              <a:ext cx="13517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pl-PL" sz="1100" i="1">
                        <a:latin typeface="Cambria Math" panose="02040503050406030204" pitchFamily="18" charset="0"/>
                      </a:rPr>
                      <a:t>Wpisz tutaj równanie.</a:t>
                    </a:fld>
                  </m:oMath>
                </m:oMathPara>
              </a14:m>
              <a:endParaRPr lang="pl-PL" sz="1100"/>
            </a:p>
          </xdr:txBody>
        </xdr:sp>
      </mc:Choice>
      <mc:Fallback xmlns="">
        <xdr:sp macro="" textlink="">
          <xdr:nvSpPr>
            <xdr:cNvPr id="23" name="pole tekstowe 22">
              <a:extLst>
                <a:ext uri="{FF2B5EF4-FFF2-40B4-BE49-F238E27FC236}">
                  <a16:creationId xmlns:a16="http://schemas.microsoft.com/office/drawing/2014/main" id="{3EC8D22B-B0C6-490C-B254-EB97B25FD502}"/>
                </a:ext>
              </a:extLst>
            </xdr:cNvPr>
            <xdr:cNvSpPr txBox="1"/>
          </xdr:nvSpPr>
          <xdr:spPr>
            <a:xfrm>
              <a:off x="8458200" y="-176213"/>
              <a:ext cx="13517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l-PL" sz="1100" i="0">
                  <a:latin typeface="Cambria Math" panose="02040503050406030204" pitchFamily="18" charset="0"/>
                </a:rPr>
                <a:t>"Wpisz tutaj równanie."</a:t>
              </a:r>
              <a:endParaRPr lang="pl-PL" sz="11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13</xdr:row>
          <xdr:rowOff>133350</xdr:rowOff>
        </xdr:from>
        <xdr:to>
          <xdr:col>11</xdr:col>
          <xdr:colOff>238125</xdr:colOff>
          <xdr:row>15</xdr:row>
          <xdr:rowOff>76200</xdr:rowOff>
        </xdr:to>
        <xdr:sp macro="" textlink="">
          <xdr:nvSpPr>
            <xdr:cNvPr id="28673" name="Spinner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18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19</xdr:row>
          <xdr:rowOff>133350</xdr:rowOff>
        </xdr:from>
        <xdr:to>
          <xdr:col>11</xdr:col>
          <xdr:colOff>238125</xdr:colOff>
          <xdr:row>21</xdr:row>
          <xdr:rowOff>76200</xdr:rowOff>
        </xdr:to>
        <xdr:sp macro="" textlink="">
          <xdr:nvSpPr>
            <xdr:cNvPr id="28674" name="Spinner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18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0</xdr:colOff>
      <xdr:row>5</xdr:row>
      <xdr:rowOff>0</xdr:rowOff>
    </xdr:from>
    <xdr:to>
      <xdr:col>1</xdr:col>
      <xdr:colOff>0</xdr:colOff>
      <xdr:row>8</xdr:row>
      <xdr:rowOff>0</xdr:rowOff>
    </xdr:to>
    <xdr:grpSp>
      <xdr:nvGrpSpPr>
        <xdr:cNvPr id="25" name="Grupa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GrpSpPr/>
      </xdr:nvGrpSpPr>
      <xdr:grpSpPr>
        <a:xfrm>
          <a:off x="0" y="952500"/>
          <a:ext cx="609600" cy="571500"/>
          <a:chOff x="9144000" y="952500"/>
          <a:chExt cx="609600" cy="571500"/>
        </a:xfrm>
      </xdr:grpSpPr>
      <xdr:sp macro="" textlink="">
        <xdr:nvSpPr>
          <xdr:cNvPr id="26" name="Strzałka: pagon 25">
            <a:hlinkClick xmlns:r="http://schemas.openxmlformats.org/officeDocument/2006/relationships" r:id="rId5" tooltip="Start"/>
            <a:extLst>
              <a:ext uri="{FF2B5EF4-FFF2-40B4-BE49-F238E27FC236}">
                <a16:creationId xmlns:a16="http://schemas.microsoft.com/office/drawing/2014/main" id="{00000000-0008-0000-1800-00001A000000}"/>
              </a:ext>
            </a:extLst>
          </xdr:cNvPr>
          <xdr:cNvSpPr/>
        </xdr:nvSpPr>
        <xdr:spPr>
          <a:xfrm flipH="1">
            <a:off x="9268800" y="952500"/>
            <a:ext cx="360000" cy="571500"/>
          </a:xfrm>
          <a:prstGeom prst="chevron">
            <a:avLst/>
          </a:prstGeom>
          <a:gradFill flip="none" rotWithShape="1">
            <a:gsLst>
              <a:gs pos="50000">
                <a:srgbClr val="EF8106"/>
              </a:gs>
              <a:gs pos="50000">
                <a:schemeClr val="bg2">
                  <a:lumMod val="5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>
              <a:solidFill>
                <a:schemeClr val="tx1"/>
              </a:solidFill>
            </a:endParaRPr>
          </a:p>
        </xdr:txBody>
      </xdr:sp>
      <xdr:sp macro="" textlink="">
        <xdr:nvSpPr>
          <xdr:cNvPr id="27" name="Prostokąt 26">
            <a:extLst>
              <a:ext uri="{FF2B5EF4-FFF2-40B4-BE49-F238E27FC236}">
                <a16:creationId xmlns:a16="http://schemas.microsoft.com/office/drawing/2014/main" id="{00000000-0008-0000-1800-00001B000000}"/>
              </a:ext>
            </a:extLst>
          </xdr:cNvPr>
          <xdr:cNvSpPr/>
        </xdr:nvSpPr>
        <xdr:spPr>
          <a:xfrm>
            <a:off x="9144000" y="952500"/>
            <a:ext cx="609600" cy="571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</xdr:grpSp>
    <xdr:clientData/>
  </xdr:twoCellAnchor>
  <xdr:twoCellAnchor>
    <xdr:from>
      <xdr:col>0</xdr:col>
      <xdr:colOff>609599</xdr:colOff>
      <xdr:row>39</xdr:row>
      <xdr:rowOff>95250</xdr:rowOff>
    </xdr:from>
    <xdr:to>
      <xdr:col>13</xdr:col>
      <xdr:colOff>0</xdr:colOff>
      <xdr:row>41</xdr:row>
      <xdr:rowOff>95250</xdr:rowOff>
    </xdr:to>
    <xdr:grpSp>
      <xdr:nvGrpSpPr>
        <xdr:cNvPr id="28" name="Grupa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GrpSpPr/>
      </xdr:nvGrpSpPr>
      <xdr:grpSpPr>
        <a:xfrm>
          <a:off x="609599" y="7524750"/>
          <a:ext cx="7315201" cy="381000"/>
          <a:chOff x="609599" y="28575000"/>
          <a:chExt cx="7315201" cy="381000"/>
        </a:xfrm>
      </xdr:grpSpPr>
      <xdr:sp macro="" textlink="'obl_K.W.1'!B48">
        <xdr:nvSpPr>
          <xdr:cNvPr id="29" name="pole tekstowe 28">
            <a:extLst>
              <a:ext uri="{FF2B5EF4-FFF2-40B4-BE49-F238E27FC236}">
                <a16:creationId xmlns:a16="http://schemas.microsoft.com/office/drawing/2014/main" id="{00000000-0008-0000-1800-00001D000000}"/>
              </a:ext>
            </a:extLst>
          </xdr:cNvPr>
          <xdr:cNvSpPr txBox="1"/>
        </xdr:nvSpPr>
        <xdr:spPr>
          <a:xfrm>
            <a:off x="609600" y="28575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9E100086-C9C4-460A-AC77-5537CB6A111B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Dobrany zawór spełnia wymagania WUDT/UC/WO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K.W.1'!B49">
        <xdr:nvSpPr>
          <xdr:cNvPr id="30" name="pole tekstowe 29">
            <a:extLst>
              <a:ext uri="{FF2B5EF4-FFF2-40B4-BE49-F238E27FC236}">
                <a16:creationId xmlns:a16="http://schemas.microsoft.com/office/drawing/2014/main" id="{00000000-0008-0000-1800-00001E000000}"/>
              </a:ext>
            </a:extLst>
          </xdr:cNvPr>
          <xdr:cNvSpPr txBox="1"/>
        </xdr:nvSpPr>
        <xdr:spPr>
          <a:xfrm>
            <a:off x="609599" y="28575000"/>
            <a:ext cx="4524375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3963058F-3222-45A0-ABE3-7A09FD3B3AE6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4</xdr:row>
      <xdr:rowOff>0</xdr:rowOff>
    </xdr:from>
    <xdr:to>
      <xdr:col>13</xdr:col>
      <xdr:colOff>0</xdr:colOff>
      <xdr:row>38</xdr:row>
      <xdr:rowOff>0</xdr:rowOff>
    </xdr:to>
    <xdr:sp macro="" textlink="">
      <xdr:nvSpPr>
        <xdr:cNvPr id="31" name="Prostokąt: zaokrąglone rogi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SpPr/>
      </xdr:nvSpPr>
      <xdr:spPr>
        <a:xfrm>
          <a:off x="609600" y="762000"/>
          <a:ext cx="7315200" cy="6477000"/>
        </a:xfrm>
        <a:prstGeom prst="roundRect">
          <a:avLst>
            <a:gd name="adj" fmla="val 3944"/>
          </a:avLst>
        </a:prstGeom>
        <a:noFill/>
        <a:ln w="12700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17</xdr:row>
      <xdr:rowOff>133350</xdr:rowOff>
    </xdr:from>
    <xdr:to>
      <xdr:col>8</xdr:col>
      <xdr:colOff>475751</xdr:colOff>
      <xdr:row>19</xdr:row>
      <xdr:rowOff>66636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2075" y="3371850"/>
          <a:ext cx="3990476" cy="31428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2</xdr:row>
      <xdr:rowOff>138112</xdr:rowOff>
    </xdr:from>
    <xdr:to>
      <xdr:col>14</xdr:col>
      <xdr:colOff>552450</xdr:colOff>
      <xdr:row>17</xdr:row>
      <xdr:rowOff>23812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523875</xdr:colOff>
      <xdr:row>3</xdr:row>
      <xdr:rowOff>66675</xdr:rowOff>
    </xdr:from>
    <xdr:to>
      <xdr:col>37</xdr:col>
      <xdr:colOff>219075</xdr:colOff>
      <xdr:row>17</xdr:row>
      <xdr:rowOff>142875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16</xdr:col>
      <xdr:colOff>0</xdr:colOff>
      <xdr:row>15</xdr:row>
      <xdr:rowOff>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69652</xdr:rowOff>
    </xdr:from>
    <xdr:to>
      <xdr:col>3</xdr:col>
      <xdr:colOff>161925</xdr:colOff>
      <xdr:row>2</xdr:row>
      <xdr:rowOff>161925</xdr:rowOff>
    </xdr:to>
    <xdr:pic>
      <xdr:nvPicPr>
        <xdr:cNvPr id="2" name="Grafik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69652"/>
          <a:ext cx="1828800" cy="4732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4763</xdr:rowOff>
    </xdr:from>
    <xdr:to>
      <xdr:col>24</xdr:col>
      <xdr:colOff>0</xdr:colOff>
      <xdr:row>106</xdr:row>
      <xdr:rowOff>4763</xdr:rowOff>
    </xdr:to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32770763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IMI HYDRONIC ENGINEERING nie ponosi odpowiedzialności za ewentualne skutki wywołane przez: niewłaściwą obsługę, złą interpretację wyników obliczeń, błędne wyniki obliczeń.</a:t>
          </a:r>
        </a:p>
      </xdr:txBody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4</xdr:col>
      <xdr:colOff>0</xdr:colOff>
      <xdr:row>103</xdr:row>
      <xdr:rowOff>84992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99238"/>
          <a:ext cx="2438400" cy="65649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8</xdr:row>
      <xdr:rowOff>0</xdr:rowOff>
    </xdr:to>
    <xdr:grpSp>
      <xdr:nvGrpSpPr>
        <xdr:cNvPr id="24" name="Grupa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pSpPr/>
      </xdr:nvGrpSpPr>
      <xdr:grpSpPr>
        <a:xfrm>
          <a:off x="0" y="952500"/>
          <a:ext cx="609600" cy="571500"/>
          <a:chOff x="9144000" y="952500"/>
          <a:chExt cx="609600" cy="571500"/>
        </a:xfrm>
      </xdr:grpSpPr>
      <xdr:sp macro="" textlink="">
        <xdr:nvSpPr>
          <xdr:cNvPr id="25" name="Strzałka: pagon 24">
            <a:hlinkClick xmlns:r="http://schemas.openxmlformats.org/officeDocument/2006/relationships" r:id="rId5" tooltip="Start"/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flipH="1">
            <a:off x="9268800" y="952500"/>
            <a:ext cx="360000" cy="571500"/>
          </a:xfrm>
          <a:prstGeom prst="chevron">
            <a:avLst/>
          </a:prstGeom>
          <a:gradFill flip="none" rotWithShape="1">
            <a:gsLst>
              <a:gs pos="50000">
                <a:srgbClr val="EF8106"/>
              </a:gs>
              <a:gs pos="50000">
                <a:schemeClr val="bg2">
                  <a:lumMod val="5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>
              <a:solidFill>
                <a:schemeClr val="tx1"/>
              </a:solidFill>
            </a:endParaRPr>
          </a:p>
        </xdr:txBody>
      </xdr:sp>
      <xdr:sp macro="" textlink="">
        <xdr:nvSpPr>
          <xdr:cNvPr id="26" name="Prostokąt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9144000" y="952500"/>
            <a:ext cx="609600" cy="571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</xdr:grpSp>
    <xdr:clientData/>
  </xdr:twoCellAnchor>
  <xdr:twoCellAnchor>
    <xdr:from>
      <xdr:col>1</xdr:col>
      <xdr:colOff>0</xdr:colOff>
      <xdr:row>4</xdr:row>
      <xdr:rowOff>66675</xdr:rowOff>
    </xdr:from>
    <xdr:to>
      <xdr:col>12</xdr:col>
      <xdr:colOff>0</xdr:colOff>
      <xdr:row>99</xdr:row>
      <xdr:rowOff>66674</xdr:rowOff>
    </xdr:to>
    <xdr:grpSp>
      <xdr:nvGrpSpPr>
        <xdr:cNvPr id="53" name="Grupa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pSpPr/>
      </xdr:nvGrpSpPr>
      <xdr:grpSpPr>
        <a:xfrm>
          <a:off x="609600" y="828675"/>
          <a:ext cx="6705600" cy="18097499"/>
          <a:chOff x="609600" y="190501"/>
          <a:chExt cx="6705600" cy="18097499"/>
        </a:xfrm>
      </xdr:grpSpPr>
      <xdr:sp macro="" textlink="">
        <xdr:nvSpPr>
          <xdr:cNvPr id="54" name="pole tekstowe 53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SpPr txBox="1"/>
        </xdr:nvSpPr>
        <xdr:spPr>
          <a:xfrm>
            <a:off x="609600" y="190501"/>
            <a:ext cx="6705600" cy="3809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l-PL" sz="16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Instrukcja Użytkowania Arkusza Doboru Zaworów Bezpieczeństwa</a:t>
            </a:r>
          </a:p>
          <a:p>
            <a:pPr algn="ctr"/>
            <a:endParaRPr lang="pl-PL" sz="16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5" name="pole tekstowe 54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SpPr txBox="1"/>
        </xdr:nvSpPr>
        <xdr:spPr>
          <a:xfrm>
            <a:off x="609600" y="762000"/>
            <a:ext cx="6705600" cy="76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1. Wstęp</a:t>
            </a:r>
            <a:b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endParaRPr lang="pl-PL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algn="l"/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 instrukcja ma na celu przeprowadzenie użytkownika przez proces doboru właściwych zaworów bezpieczeństwa przy użyciu dostarczonego arkusza kalkulacyjnego.</a:t>
            </a:r>
          </a:p>
        </xdr:txBody>
      </xdr:sp>
      <xdr:sp macro="" textlink="">
        <xdr:nvSpPr>
          <xdr:cNvPr id="56" name="pole tekstowe 55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SpPr txBox="1"/>
        </xdr:nvSpPr>
        <xdr:spPr>
          <a:xfrm>
            <a:off x="609600" y="1524000"/>
            <a:ext cx="6705600" cy="952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 b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 Nawigacja w programie</a:t>
            </a:r>
            <a:b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endParaRPr lang="pl-PL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Przejście między blokami:</a:t>
            </a:r>
          </a:p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Użyj strzałek, aby przemieszczać się między różnymi blokami programu.</a:t>
            </a:r>
          </a:p>
        </xdr:txBody>
      </xdr:sp>
      <xdr:sp macro="" textlink="">
        <xdr:nvSpPr>
          <xdr:cNvPr id="57" name="pole tekstowe 56">
            <a:extLst>
              <a:ext uri="{FF2B5EF4-FFF2-40B4-BE49-F238E27FC236}">
                <a16:creationId xmlns:a16="http://schemas.microsoft.com/office/drawing/2014/main" id="{00000000-0008-0000-0100-000039000000}"/>
              </a:ext>
            </a:extLst>
          </xdr:cNvPr>
          <xdr:cNvSpPr txBox="1"/>
        </xdr:nvSpPr>
        <xdr:spPr>
          <a:xfrm>
            <a:off x="609600" y="3238500"/>
            <a:ext cx="67056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Nawigacja Wewnętrzna:</a:t>
            </a:r>
          </a:p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W górnym pasku znajdują się zakładki pozwalające na nawigację w obrębie danego bloku.</a:t>
            </a:r>
          </a:p>
        </xdr:txBody>
      </xdr:sp>
      <xdr:sp macro="" textlink="">
        <xdr:nvSpPr>
          <xdr:cNvPr id="58" name="pole tekstowe 57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SpPr txBox="1"/>
        </xdr:nvSpPr>
        <xdr:spPr>
          <a:xfrm>
            <a:off x="609600" y="5334000"/>
            <a:ext cx="6705600" cy="952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 b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 Wprowadzanie Danych</a:t>
            </a:r>
            <a:b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endParaRPr lang="pl-PL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Obszar Wprowadzania:</a:t>
            </a:r>
          </a:p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W polu oznaczonym ramką użytkownik może wprowadzić dane do pól z pogrubionym tekstem.</a:t>
            </a:r>
          </a:p>
        </xdr:txBody>
      </xdr:sp>
      <xdr:sp macro="" textlink="">
        <xdr:nvSpPr>
          <xdr:cNvPr id="59" name="pole tekstowe 58">
            <a:extLst>
              <a:ext uri="{FF2B5EF4-FFF2-40B4-BE49-F238E27FC236}">
                <a16:creationId xmlns:a16="http://schemas.microsoft.com/office/drawing/2014/main" id="{00000000-0008-0000-0100-00003B000000}"/>
              </a:ext>
            </a:extLst>
          </xdr:cNvPr>
          <xdr:cNvSpPr txBox="1"/>
        </xdr:nvSpPr>
        <xdr:spPr>
          <a:xfrm>
            <a:off x="609600" y="9144000"/>
            <a:ext cx="6705600" cy="76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Metody wprowadzania danych:</a:t>
            </a:r>
            <a:b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endParaRPr lang="pl-PL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l-PL" sz="1100" i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a) Użyj strzałek</a:t>
            </a:r>
          </a:p>
        </xdr:txBody>
      </xdr:sp>
      <xdr:sp macro="" textlink="">
        <xdr:nvSpPr>
          <xdr:cNvPr id="60" name="pole tekstowe 59">
            <a:extLst>
              <a:ext uri="{FF2B5EF4-FFF2-40B4-BE49-F238E27FC236}">
                <a16:creationId xmlns:a16="http://schemas.microsoft.com/office/drawing/2014/main" id="{00000000-0008-0000-0100-00003C000000}"/>
              </a:ext>
            </a:extLst>
          </xdr:cNvPr>
          <xdr:cNvSpPr txBox="1"/>
        </xdr:nvSpPr>
        <xdr:spPr>
          <a:xfrm>
            <a:off x="609600" y="104775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 i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b) Skorzystaj z listy rozwijalnej</a:t>
            </a:r>
          </a:p>
        </xdr:txBody>
      </xdr:sp>
      <xdr:sp macro="" textlink="">
        <xdr:nvSpPr>
          <xdr:cNvPr id="61" name="pole tekstowe 60">
            <a:extLst>
              <a:ext uri="{FF2B5EF4-FFF2-40B4-BE49-F238E27FC236}">
                <a16:creationId xmlns:a16="http://schemas.microsoft.com/office/drawing/2014/main" id="{00000000-0008-0000-0100-00003D000000}"/>
              </a:ext>
            </a:extLst>
          </xdr:cNvPr>
          <xdr:cNvSpPr txBox="1"/>
        </xdr:nvSpPr>
        <xdr:spPr>
          <a:xfrm>
            <a:off x="609600" y="135255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 i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c) Wprowadź dane ręcznie</a:t>
            </a:r>
          </a:p>
        </xdr:txBody>
      </xdr:sp>
      <xdr:sp macro="" textlink="">
        <xdr:nvSpPr>
          <xdr:cNvPr id="62" name="pole tekstowe 61">
            <a:extLst>
              <a:ext uri="{FF2B5EF4-FFF2-40B4-BE49-F238E27FC236}">
                <a16:creationId xmlns:a16="http://schemas.microsoft.com/office/drawing/2014/main" id="{00000000-0008-0000-0100-00003E000000}"/>
              </a:ext>
            </a:extLst>
          </xdr:cNvPr>
          <xdr:cNvSpPr txBox="1"/>
        </xdr:nvSpPr>
        <xdr:spPr>
          <a:xfrm>
            <a:off x="609600" y="14287500"/>
            <a:ext cx="6705600" cy="695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Pogrubione pola są kluczowe dla obliczeń. Ich dokładność jest niezbędna dla poprawności wyników. Pola w kursywie są automatycznie uzupełniane z bazy danych i nie wymagają ręcznej korekty.</a:t>
            </a:r>
          </a:p>
        </xdr:txBody>
      </xdr:sp>
      <xdr:sp macro="" textlink="">
        <xdr:nvSpPr>
          <xdr:cNvPr id="63" name="pole tekstowe 62"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SpPr txBox="1"/>
        </xdr:nvSpPr>
        <xdr:spPr>
          <a:xfrm>
            <a:off x="609600" y="14859000"/>
            <a:ext cx="6705600" cy="1333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 b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4. Weryfikacja obliczeń</a:t>
            </a:r>
            <a:b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endParaRPr lang="pl-PL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Bezpośrednio po wprowadzeniu danych, program automatycznie przeprowadza obliczenia i podaje informacje czy dobrany zawór spełnia wymagania. Taka informacja znajduje się na każdym arkuszu.</a:t>
            </a:r>
          </a:p>
        </xdr:txBody>
      </xdr:sp>
      <xdr:sp macro="" textlink="">
        <xdr:nvSpPr>
          <xdr:cNvPr id="82944" name="pole tekstowe 82943">
            <a:extLst>
              <a:ext uri="{FF2B5EF4-FFF2-40B4-BE49-F238E27FC236}">
                <a16:creationId xmlns:a16="http://schemas.microsoft.com/office/drawing/2014/main" id="{00000000-0008-0000-0100-000000440100}"/>
              </a:ext>
            </a:extLst>
          </xdr:cNvPr>
          <xdr:cNvSpPr txBox="1"/>
        </xdr:nvSpPr>
        <xdr:spPr>
          <a:xfrm>
            <a:off x="609600" y="16954500"/>
            <a:ext cx="6705600" cy="1333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 b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Drukowanie wyników:</a:t>
            </a:r>
          </a:p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Przebieg obliczeń można wydrukować, używając kombinacji klawiszy </a:t>
            </a:r>
            <a:r>
              <a:rPr lang="pl-PL" sz="1100" b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Ctrl+P</a:t>
            </a:r>
            <a:r>
              <a:rPr lang="pl-PL" sz="11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na otwartej stronie którą chcemy wykrukować.</a:t>
            </a:r>
            <a:endParaRPr lang="pl-PL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pic>
        <xdr:nvPicPr>
          <xdr:cNvPr id="82947" name="Obraz 82946" descr="Obraz zawierający design&#10;&#10;Opis wygenerowany automatycznie">
            <a:extLst>
              <a:ext uri="{FF2B5EF4-FFF2-40B4-BE49-F238E27FC236}">
                <a16:creationId xmlns:a16="http://schemas.microsoft.com/office/drawing/2014/main" id="{00000000-0008-0000-0100-00000344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609600" y="2476500"/>
            <a:ext cx="504825" cy="762000"/>
          </a:xfrm>
          <a:prstGeom prst="rect">
            <a:avLst/>
          </a:prstGeom>
        </xdr:spPr>
      </xdr:pic>
      <xdr:pic>
        <xdr:nvPicPr>
          <xdr:cNvPr id="82948" name="Obraz 82947" descr="Obraz zawierający design&#10;&#10;Opis wygenerowany automatycznie">
            <a:extLst>
              <a:ext uri="{FF2B5EF4-FFF2-40B4-BE49-F238E27FC236}">
                <a16:creationId xmlns:a16="http://schemas.microsoft.com/office/drawing/2014/main" id="{00000000-0008-0000-0100-00000444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 flipH="1">
            <a:off x="1219200" y="2476500"/>
            <a:ext cx="504825" cy="762000"/>
          </a:xfrm>
          <a:prstGeom prst="rect">
            <a:avLst/>
          </a:prstGeom>
        </xdr:spPr>
      </xdr:pic>
      <xdr:pic>
        <xdr:nvPicPr>
          <xdr:cNvPr id="82949" name="Obraz 82948" descr="Obraz zawierający tekst, zrzut ekranu, Czcionka, linia&#10;&#10;Opis wygenerowany automatycznie">
            <a:extLst>
              <a:ext uri="{FF2B5EF4-FFF2-40B4-BE49-F238E27FC236}">
                <a16:creationId xmlns:a16="http://schemas.microsoft.com/office/drawing/2014/main" id="{00000000-0008-0000-0100-00000544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09600" y="3810000"/>
            <a:ext cx="5760720" cy="1311910"/>
          </a:xfrm>
          <a:prstGeom prst="rect">
            <a:avLst/>
          </a:prstGeom>
        </xdr:spPr>
      </xdr:pic>
      <xdr:pic>
        <xdr:nvPicPr>
          <xdr:cNvPr id="82950" name="Obraz 82949" descr="Obraz zawierający tekst, zrzut ekranu, Czcionka, numer&#10;&#10;Opis wygenerowany automatycznie">
            <a:extLst>
              <a:ext uri="{FF2B5EF4-FFF2-40B4-BE49-F238E27FC236}">
                <a16:creationId xmlns:a16="http://schemas.microsoft.com/office/drawing/2014/main" id="{00000000-0008-0000-0100-00000644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09600" y="6286500"/>
            <a:ext cx="5760720" cy="2876550"/>
          </a:xfrm>
          <a:prstGeom prst="rect">
            <a:avLst/>
          </a:prstGeom>
        </xdr:spPr>
      </xdr:pic>
      <xdr:pic>
        <xdr:nvPicPr>
          <xdr:cNvPr id="82951" name="Obraz 82950" descr="Obraz zawierający Czcionka, biały, symbol, linia&#10;&#10;Opis wygenerowany automatycznie">
            <a:extLst>
              <a:ext uri="{FF2B5EF4-FFF2-40B4-BE49-F238E27FC236}">
                <a16:creationId xmlns:a16="http://schemas.microsoft.com/office/drawing/2014/main" id="{00000000-0008-0000-0100-00000744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609600" y="9906000"/>
            <a:ext cx="1905000" cy="514350"/>
          </a:xfrm>
          <a:prstGeom prst="rect">
            <a:avLst/>
          </a:prstGeom>
        </xdr:spPr>
      </xdr:pic>
      <xdr:pic>
        <xdr:nvPicPr>
          <xdr:cNvPr id="82952" name="Obraz 82951" descr="Obraz zawierający tekst, zrzut ekranu, numer, Czcionka&#10;&#10;Opis wygenerowany automatycznie">
            <a:extLst>
              <a:ext uri="{FF2B5EF4-FFF2-40B4-BE49-F238E27FC236}">
                <a16:creationId xmlns:a16="http://schemas.microsoft.com/office/drawing/2014/main" id="{00000000-0008-0000-0100-00000844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609600" y="10858500"/>
            <a:ext cx="1428750" cy="2562225"/>
          </a:xfrm>
          <a:prstGeom prst="rect">
            <a:avLst/>
          </a:prstGeom>
        </xdr:spPr>
      </xdr:pic>
      <xdr:pic>
        <xdr:nvPicPr>
          <xdr:cNvPr id="82953" name="Obraz 82952">
            <a:extLst>
              <a:ext uri="{FF2B5EF4-FFF2-40B4-BE49-F238E27FC236}">
                <a16:creationId xmlns:a16="http://schemas.microsoft.com/office/drawing/2014/main" id="{00000000-0008-0000-0100-00000944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609600" y="13906500"/>
            <a:ext cx="1390650" cy="371475"/>
          </a:xfrm>
          <a:prstGeom prst="rect">
            <a:avLst/>
          </a:prstGeom>
        </xdr:spPr>
      </xdr:pic>
      <xdr:pic>
        <xdr:nvPicPr>
          <xdr:cNvPr id="82954" name="Obraz 82953">
            <a:extLst>
              <a:ext uri="{FF2B5EF4-FFF2-40B4-BE49-F238E27FC236}">
                <a16:creationId xmlns:a16="http://schemas.microsoft.com/office/drawing/2014/main" id="{00000000-0008-0000-0100-00000A44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609600" y="16192500"/>
            <a:ext cx="5760720" cy="449580"/>
          </a:xfrm>
          <a:prstGeom prst="rect">
            <a:avLst/>
          </a:prstGeom>
        </xdr:spPr>
      </xdr:pic>
      <xdr:pic>
        <xdr:nvPicPr>
          <xdr:cNvPr id="82955" name="Obraz 82954">
            <a:extLst>
              <a:ext uri="{FF2B5EF4-FFF2-40B4-BE49-F238E27FC236}">
                <a16:creationId xmlns:a16="http://schemas.microsoft.com/office/drawing/2014/main" id="{00000000-0008-0000-0100-00000B44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609600" y="16764000"/>
            <a:ext cx="5760720" cy="41402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106</xdr:row>
      <xdr:rowOff>0</xdr:rowOff>
    </xdr:from>
    <xdr:to>
      <xdr:col>24</xdr:col>
      <xdr:colOff>0</xdr:colOff>
      <xdr:row>108</xdr:row>
      <xdr:rowOff>0</xdr:rowOff>
    </xdr:to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0" y="20193000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© 2024, Oleksandr Tymkiv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121</xdr:row>
      <xdr:rowOff>0</xdr:rowOff>
    </xdr:from>
    <xdr:to>
      <xdr:col>4</xdr:col>
      <xdr:colOff>0</xdr:colOff>
      <xdr:row>124</xdr:row>
      <xdr:rowOff>84992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0500"/>
          <a:ext cx="2438400" cy="6564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1</xdr:rowOff>
    </xdr:from>
    <xdr:to>
      <xdr:col>12</xdr:col>
      <xdr:colOff>0</xdr:colOff>
      <xdr:row>96</xdr:row>
      <xdr:rowOff>0</xdr:rowOff>
    </xdr:to>
    <xdr:grpSp>
      <xdr:nvGrpSpPr>
        <xdr:cNvPr id="27" name="Grupa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pSpPr/>
      </xdr:nvGrpSpPr>
      <xdr:grpSpPr>
        <a:xfrm>
          <a:off x="609600" y="190501"/>
          <a:ext cx="6705600" cy="18097499"/>
          <a:chOff x="609600" y="190501"/>
          <a:chExt cx="6705600" cy="18097499"/>
        </a:xfrm>
      </xdr:grpSpPr>
      <xdr:sp macro="" textlink="">
        <xdr:nvSpPr>
          <xdr:cNvPr id="2" name="pole tekstowe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SpPr txBox="1"/>
        </xdr:nvSpPr>
        <xdr:spPr>
          <a:xfrm>
            <a:off x="609600" y="190501"/>
            <a:ext cx="6705600" cy="3809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l-PL" sz="16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Instrukcja Użytkowania Arkusza Doboru Zaworów Bezpieczeństwa</a:t>
            </a:r>
          </a:p>
          <a:p>
            <a:pPr algn="ctr"/>
            <a:endParaRPr lang="pl-PL" sz="16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" name="pole tekstowe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/>
        </xdr:nvSpPr>
        <xdr:spPr>
          <a:xfrm>
            <a:off x="609600" y="762000"/>
            <a:ext cx="6705600" cy="76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1. Wstęp</a:t>
            </a:r>
            <a:b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endParaRPr lang="pl-PL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algn="l"/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 instrukcja ma na celu przeprowadzenie użytkownika przez proces doboru właściwych zaworów bezpieczeństwa przy użyciu dostarczonego arkusza kalkulacyjnego.</a:t>
            </a:r>
          </a:p>
        </xdr:txBody>
      </xdr:sp>
      <xdr:sp macro="" textlink="">
        <xdr:nvSpPr>
          <xdr:cNvPr id="4" name="pole tekstowe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/>
        </xdr:nvSpPr>
        <xdr:spPr>
          <a:xfrm>
            <a:off x="609600" y="1524000"/>
            <a:ext cx="6705600" cy="952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 b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 Nawigacja Po Programie</a:t>
            </a:r>
            <a:b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endParaRPr lang="pl-PL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Przejście Między Blokami:</a:t>
            </a:r>
          </a:p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Użyj strzałek, aby przemieszczać się między różnymi blokami programu.</a:t>
            </a:r>
          </a:p>
        </xdr:txBody>
      </xdr:sp>
      <xdr:sp macro="" textlink="">
        <xdr:nvSpPr>
          <xdr:cNvPr id="5" name="pole tekstow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 txBox="1"/>
        </xdr:nvSpPr>
        <xdr:spPr>
          <a:xfrm>
            <a:off x="609600" y="3238500"/>
            <a:ext cx="67056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Nawigacja Wewnętrzna:</a:t>
            </a:r>
          </a:p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W górnym pasku znajdują się zakładki pozwalające na nawigację w obrębie danego bloku.</a:t>
            </a:r>
          </a:p>
        </xdr:txBody>
      </xdr:sp>
      <xdr:sp macro="" textlink="">
        <xdr:nvSpPr>
          <xdr:cNvPr id="6" name="pole tekstow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 txBox="1"/>
        </xdr:nvSpPr>
        <xdr:spPr>
          <a:xfrm>
            <a:off x="609600" y="5334000"/>
            <a:ext cx="6705600" cy="952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 b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 Wprowadzanie Danych</a:t>
            </a:r>
            <a:b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endParaRPr lang="pl-PL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Obszar Wprowadzania:</a:t>
            </a:r>
          </a:p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W polu oznaczonym ramką z zaokrąglonymi rogami użytkownik może wprowadzić dane do pól z pogrubionym tekstem.</a:t>
            </a:r>
          </a:p>
        </xdr:txBody>
      </xdr:sp>
      <xdr:sp macro="" textlink="">
        <xdr:nvSpPr>
          <xdr:cNvPr id="8" name="pole tekstowe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609600" y="9144000"/>
            <a:ext cx="6705600" cy="76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Metody Wprowadzania Danych:</a:t>
            </a:r>
            <a:b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endParaRPr lang="pl-PL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l-PL" sz="1100" i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a) Użyj przycisku pokrętła</a:t>
            </a:r>
          </a:p>
        </xdr:txBody>
      </xdr:sp>
      <xdr:sp macro="" textlink="">
        <xdr:nvSpPr>
          <xdr:cNvPr id="9" name="pole tekstowe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 txBox="1"/>
        </xdr:nvSpPr>
        <xdr:spPr>
          <a:xfrm>
            <a:off x="609600" y="104775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 i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b) Skorzystaj z listy rozwijalnej</a:t>
            </a:r>
          </a:p>
        </xdr:txBody>
      </xdr:sp>
      <xdr:sp macro="" textlink="">
        <xdr:nvSpPr>
          <xdr:cNvPr id="10" name="pole tekstowe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 txBox="1"/>
        </xdr:nvSpPr>
        <xdr:spPr>
          <a:xfrm>
            <a:off x="609600" y="135255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 i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c) Wprowadź dane ręcznie</a:t>
            </a:r>
          </a:p>
        </xdr:txBody>
      </xdr:sp>
      <xdr:sp macro="" textlink="">
        <xdr:nvSpPr>
          <xdr:cNvPr id="11" name="pole tekstowe 10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 txBox="1"/>
        </xdr:nvSpPr>
        <xdr:spPr>
          <a:xfrm>
            <a:off x="609600" y="14287500"/>
            <a:ext cx="67056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Ważność Danych:</a:t>
            </a:r>
          </a:p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Pogrubione pola są kluczowe dla obliczeń. Ich dokładność jest niezbędna dla poprawności wyników. Pola w kursywie są automatycznie uzupełniane z bazy danych i nie wymagają ręcznej korekty.</a:t>
            </a:r>
          </a:p>
        </xdr:txBody>
      </xdr:sp>
      <xdr:sp macro="" textlink="">
        <xdr:nvSpPr>
          <xdr:cNvPr id="12" name="pole tekstowe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 txBox="1"/>
        </xdr:nvSpPr>
        <xdr:spPr>
          <a:xfrm>
            <a:off x="609600" y="14859000"/>
            <a:ext cx="6705600" cy="1333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 b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4. Wyniki Obliczeń</a:t>
            </a:r>
            <a:b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endParaRPr lang="pl-PL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Sprawdzanie Wymagań:</a:t>
            </a:r>
          </a:p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Bezpośrednio po wprowadzeniu danych, program automatycznie przeprowadza obliczenia. Aby sprawdzić, czy instalacja spełnia wymagania lub wykryć błędy, skorzystaj z pola sprawdzenia wymagań znajdującego się pod obszarem wprowadzania danych.</a:t>
            </a:r>
          </a:p>
        </xdr:txBody>
      </xdr:sp>
      <xdr:sp macro="" textlink="">
        <xdr:nvSpPr>
          <xdr:cNvPr id="13" name="pole tekstowe 12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SpPr txBox="1"/>
        </xdr:nvSpPr>
        <xdr:spPr>
          <a:xfrm>
            <a:off x="609600" y="16954500"/>
            <a:ext cx="6705600" cy="1333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l-PL" sz="1100" b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Drukowanie Wyników:</a:t>
            </a:r>
          </a:p>
          <a:p>
            <a:r>
              <a:rPr lang="pl-PL" sz="11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Przebieg obliczeń można wydrukować, używając kombinacji klawiszy Ctrl+P.</a:t>
            </a:r>
          </a:p>
        </xdr:txBody>
      </xdr:sp>
      <xdr:pic>
        <xdr:nvPicPr>
          <xdr:cNvPr id="14" name="Obraz 13" descr="Obraz zawierający design&#10;&#10;Opis wygenerowany automatycznie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09600" y="2476500"/>
            <a:ext cx="504825" cy="762000"/>
          </a:xfrm>
          <a:prstGeom prst="rect">
            <a:avLst/>
          </a:prstGeom>
        </xdr:spPr>
      </xdr:pic>
      <xdr:pic>
        <xdr:nvPicPr>
          <xdr:cNvPr id="15" name="Obraz 14" descr="Obraz zawierający design&#10;&#10;Opis wygenerowany automatycznie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1219200" y="2476500"/>
            <a:ext cx="504825" cy="762000"/>
          </a:xfrm>
          <a:prstGeom prst="rect">
            <a:avLst/>
          </a:prstGeom>
        </xdr:spPr>
      </xdr:pic>
      <xdr:pic>
        <xdr:nvPicPr>
          <xdr:cNvPr id="16" name="Obraz 15" descr="Obraz zawierający tekst, zrzut ekranu, Czcionka, linia&#10;&#10;Opis wygenerowany automatycznie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09600" y="3810000"/>
            <a:ext cx="5760720" cy="1311910"/>
          </a:xfrm>
          <a:prstGeom prst="rect">
            <a:avLst/>
          </a:prstGeom>
        </xdr:spPr>
      </xdr:pic>
      <xdr:pic>
        <xdr:nvPicPr>
          <xdr:cNvPr id="18" name="Obraz 17" descr="Obraz zawierający tekst, zrzut ekranu, Czcionka, numer&#10;&#10;Opis wygenerowany automatycznie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609600" y="6286500"/>
            <a:ext cx="5760720" cy="2876550"/>
          </a:xfrm>
          <a:prstGeom prst="rect">
            <a:avLst/>
          </a:prstGeom>
        </xdr:spPr>
      </xdr:pic>
      <xdr:pic>
        <xdr:nvPicPr>
          <xdr:cNvPr id="19" name="Obraz 18" descr="Obraz zawierający Czcionka, biały, symbol, linia&#10;&#10;Opis wygenerowany automatycznie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609600" y="9906000"/>
            <a:ext cx="1905000" cy="514350"/>
          </a:xfrm>
          <a:prstGeom prst="rect">
            <a:avLst/>
          </a:prstGeom>
        </xdr:spPr>
      </xdr:pic>
      <xdr:pic>
        <xdr:nvPicPr>
          <xdr:cNvPr id="21" name="Obraz 20" descr="Obraz zawierający tekst, zrzut ekranu, numer, Czcionka&#10;&#10;Opis wygenerowany automatycznie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609600" y="10858500"/>
            <a:ext cx="1428750" cy="2562225"/>
          </a:xfrm>
          <a:prstGeom prst="rect">
            <a:avLst/>
          </a:prstGeom>
        </xdr:spPr>
      </xdr:pic>
      <xdr:pic>
        <xdr:nvPicPr>
          <xdr:cNvPr id="22" name="Obraz 21"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09600" y="13906500"/>
            <a:ext cx="1390650" cy="371475"/>
          </a:xfrm>
          <a:prstGeom prst="rect">
            <a:avLst/>
          </a:prstGeom>
        </xdr:spPr>
      </xdr:pic>
      <xdr:pic>
        <xdr:nvPicPr>
          <xdr:cNvPr id="23" name="Obraz 22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09600" y="16192500"/>
            <a:ext cx="5760720" cy="449580"/>
          </a:xfrm>
          <a:prstGeom prst="rect">
            <a:avLst/>
          </a:prstGeom>
        </xdr:spPr>
      </xdr:pic>
      <xdr:pic>
        <xdr:nvPicPr>
          <xdr:cNvPr id="25" name="Obraz 24"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609600" y="16764000"/>
            <a:ext cx="5760720" cy="414020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0</xdr:rowOff>
    </xdr:from>
    <xdr:to>
      <xdr:col>12</xdr:col>
      <xdr:colOff>0</xdr:colOff>
      <xdr:row>29</xdr:row>
      <xdr:rowOff>0</xdr:rowOff>
    </xdr:to>
    <xdr:sp macro="" textlink="">
      <xdr:nvSpPr>
        <xdr:cNvPr id="2" name="Prostokąt: zaokrąglone rogi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828800" y="762000"/>
          <a:ext cx="5486400" cy="4572000"/>
        </a:xfrm>
        <a:prstGeom prst="roundRect">
          <a:avLst>
            <a:gd name="adj" fmla="val 6667"/>
          </a:avLst>
        </a:prstGeom>
        <a:solidFill>
          <a:srgbClr val="F2ECE7"/>
        </a:solidFill>
        <a:ln>
          <a:solidFill>
            <a:schemeClr val="bg1">
              <a:lumMod val="95000"/>
            </a:schemeClr>
          </a:solidFill>
          <a:headEnd type="none" w="med" len="med"/>
          <a:tailEnd type="none" w="med" len="me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3</xdr:col>
      <xdr:colOff>0</xdr:colOff>
      <xdr:row>9</xdr:row>
      <xdr:rowOff>0</xdr:rowOff>
    </xdr:from>
    <xdr:to>
      <xdr:col>11</xdr:col>
      <xdr:colOff>360000</xdr:colOff>
      <xdr:row>12</xdr:row>
      <xdr:rowOff>0</xdr:rowOff>
    </xdr:to>
    <xdr:grpSp>
      <xdr:nvGrpSpPr>
        <xdr:cNvPr id="31" name="Grupa 30">
          <a:hlinkClick xmlns:r="http://schemas.openxmlformats.org/officeDocument/2006/relationships" r:id="rId1" tooltip="Dobór zaworu bezpieczeństwa dla kotłów wodnych 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pSpPr/>
      </xdr:nvGrpSpPr>
      <xdr:grpSpPr>
        <a:xfrm>
          <a:off x="1828800" y="1714500"/>
          <a:ext cx="5236800" cy="571500"/>
          <a:chOff x="1219200" y="1524000"/>
          <a:chExt cx="5236800" cy="571500"/>
        </a:xfrm>
      </xdr:grpSpPr>
      <xdr:sp macro="" textlink="">
        <xdr:nvSpPr>
          <xdr:cNvPr id="3" name="Strzałka: pagon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/>
        </xdr:nvSpPr>
        <xdr:spPr>
          <a:xfrm>
            <a:off x="6096000" y="1524000"/>
            <a:ext cx="360000" cy="571500"/>
          </a:xfrm>
          <a:prstGeom prst="chevron">
            <a:avLst/>
          </a:prstGeom>
          <a:gradFill flip="none" rotWithShape="1">
            <a:gsLst>
              <a:gs pos="50000">
                <a:srgbClr val="EF8106"/>
              </a:gs>
              <a:gs pos="50000">
                <a:schemeClr val="bg2">
                  <a:lumMod val="5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>
              <a:solidFill>
                <a:schemeClr val="tx1"/>
              </a:solidFill>
            </a:endParaRPr>
          </a:p>
        </xdr:txBody>
      </xdr:sp>
      <xdr:sp macro="" textlink="">
        <xdr:nvSpPr>
          <xdr:cNvPr id="6" name="pole tekstowe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 txBox="1"/>
        </xdr:nvSpPr>
        <xdr:spPr>
          <a:xfrm>
            <a:off x="1219200" y="1524000"/>
            <a:ext cx="48768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1400">
                <a:latin typeface="Arial" panose="020B0604020202020204" pitchFamily="34" charset="0"/>
                <a:cs typeface="Arial" panose="020B0604020202020204" pitchFamily="34" charset="0"/>
              </a:rPr>
              <a:t>Dobór zaworu bezpieczeństwa dla kotłów wodnych </a:t>
            </a:r>
          </a:p>
        </xdr:txBody>
      </xdr:sp>
    </xdr:grpSp>
    <xdr:clientData/>
  </xdr:twoCellAnchor>
  <xdr:twoCellAnchor>
    <xdr:from>
      <xdr:col>3</xdr:col>
      <xdr:colOff>0</xdr:colOff>
      <xdr:row>13</xdr:row>
      <xdr:rowOff>177800</xdr:rowOff>
    </xdr:from>
    <xdr:to>
      <xdr:col>11</xdr:col>
      <xdr:colOff>360000</xdr:colOff>
      <xdr:row>16</xdr:row>
      <xdr:rowOff>187325</xdr:rowOff>
    </xdr:to>
    <xdr:grpSp>
      <xdr:nvGrpSpPr>
        <xdr:cNvPr id="32" name="Grupa 31">
          <a:hlinkClick xmlns:r="http://schemas.openxmlformats.org/officeDocument/2006/relationships" r:id="rId2" tooltip="Dobór zaworu bezpieczeństwa dla wym. ciepła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pSpPr/>
      </xdr:nvGrpSpPr>
      <xdr:grpSpPr>
        <a:xfrm>
          <a:off x="1828800" y="2654300"/>
          <a:ext cx="5236800" cy="581025"/>
          <a:chOff x="1219200" y="2276475"/>
          <a:chExt cx="5236800" cy="581025"/>
        </a:xfrm>
      </xdr:grpSpPr>
      <xdr:sp macro="" textlink="">
        <xdr:nvSpPr>
          <xdr:cNvPr id="14" name="pole tekstowe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SpPr txBox="1"/>
        </xdr:nvSpPr>
        <xdr:spPr>
          <a:xfrm>
            <a:off x="1219200" y="2276475"/>
            <a:ext cx="48768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1400">
                <a:latin typeface="Arial" panose="020B0604020202020204" pitchFamily="34" charset="0"/>
                <a:cs typeface="Arial" panose="020B0604020202020204" pitchFamily="34" charset="0"/>
              </a:rPr>
              <a:t>Dobór zaworu bezpieczeństwa dla wym. ciepła</a:t>
            </a:r>
          </a:p>
        </xdr:txBody>
      </xdr:sp>
      <xdr:sp macro="" textlink="">
        <xdr:nvSpPr>
          <xdr:cNvPr id="21" name="Strzałka: pagon 20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/>
        </xdr:nvSpPr>
        <xdr:spPr>
          <a:xfrm>
            <a:off x="6096000" y="2286000"/>
            <a:ext cx="360000" cy="571500"/>
          </a:xfrm>
          <a:prstGeom prst="chevron">
            <a:avLst/>
          </a:prstGeom>
          <a:gradFill flip="none" rotWithShape="1">
            <a:gsLst>
              <a:gs pos="50000">
                <a:srgbClr val="EF8106"/>
              </a:gs>
              <a:gs pos="50000">
                <a:schemeClr val="bg2">
                  <a:lumMod val="5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3</xdr:col>
      <xdr:colOff>0</xdr:colOff>
      <xdr:row>18</xdr:row>
      <xdr:rowOff>174625</xdr:rowOff>
    </xdr:from>
    <xdr:to>
      <xdr:col>11</xdr:col>
      <xdr:colOff>360000</xdr:colOff>
      <xdr:row>21</xdr:row>
      <xdr:rowOff>174625</xdr:rowOff>
    </xdr:to>
    <xdr:grpSp>
      <xdr:nvGrpSpPr>
        <xdr:cNvPr id="33" name="Grupa 32">
          <a:hlinkClick xmlns:r="http://schemas.openxmlformats.org/officeDocument/2006/relationships" r:id="rId3" tooltip="Dobór zaworu bezpieczeństwa dla instalacji chłodniczej oraz pompy ciepła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pSpPr/>
      </xdr:nvGrpSpPr>
      <xdr:grpSpPr>
        <a:xfrm>
          <a:off x="1828800" y="3603625"/>
          <a:ext cx="5236800" cy="571500"/>
          <a:chOff x="1219200" y="3048000"/>
          <a:chExt cx="5236800" cy="571500"/>
        </a:xfrm>
      </xdr:grpSpPr>
      <xdr:sp macro="" textlink="">
        <xdr:nvSpPr>
          <xdr:cNvPr id="16" name="pole tekstowe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/>
        </xdr:nvSpPr>
        <xdr:spPr>
          <a:xfrm>
            <a:off x="1219200" y="3048000"/>
            <a:ext cx="48768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1400">
                <a:latin typeface="Arial" panose="020B0604020202020204" pitchFamily="34" charset="0"/>
                <a:cs typeface="Arial" panose="020B0604020202020204" pitchFamily="34" charset="0"/>
              </a:rPr>
              <a:t>Dobór zaworu bezpieczeństwa dla instalacji chłodniczej oraz pompy</a:t>
            </a:r>
            <a:r>
              <a:rPr lang="pl-PL" sz="1400" baseline="0">
                <a:latin typeface="Arial" panose="020B0604020202020204" pitchFamily="34" charset="0"/>
                <a:cs typeface="Arial" panose="020B0604020202020204" pitchFamily="34" charset="0"/>
              </a:rPr>
              <a:t> ciepła</a:t>
            </a:r>
            <a:endParaRPr lang="pl-PL" sz="14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2" name="Strzałka: pagon 21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/>
        </xdr:nvSpPr>
        <xdr:spPr>
          <a:xfrm>
            <a:off x="6096000" y="3048000"/>
            <a:ext cx="360000" cy="571500"/>
          </a:xfrm>
          <a:prstGeom prst="chevron">
            <a:avLst/>
          </a:prstGeom>
          <a:gradFill flip="none" rotWithShape="1">
            <a:gsLst>
              <a:gs pos="50000">
                <a:srgbClr val="EF8106"/>
              </a:gs>
              <a:gs pos="50000">
                <a:schemeClr val="bg2">
                  <a:lumMod val="5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3</xdr:col>
      <xdr:colOff>0</xdr:colOff>
      <xdr:row>23</xdr:row>
      <xdr:rowOff>161925</xdr:rowOff>
    </xdr:from>
    <xdr:to>
      <xdr:col>11</xdr:col>
      <xdr:colOff>360000</xdr:colOff>
      <xdr:row>26</xdr:row>
      <xdr:rowOff>161925</xdr:rowOff>
    </xdr:to>
    <xdr:grpSp>
      <xdr:nvGrpSpPr>
        <xdr:cNvPr id="34" name="Grupa 33">
          <a:hlinkClick xmlns:r="http://schemas.openxmlformats.org/officeDocument/2006/relationships" r:id="rId4" tooltip="Dobór zaworu bezpieczeństwa dla instalacji C.O. wpiętej bezpośrednio do sieci cieplnej (bez wymiennika)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GrpSpPr/>
      </xdr:nvGrpSpPr>
      <xdr:grpSpPr>
        <a:xfrm>
          <a:off x="1828800" y="4543425"/>
          <a:ext cx="5236800" cy="571500"/>
          <a:chOff x="1219200" y="3810000"/>
          <a:chExt cx="5236800" cy="571500"/>
        </a:xfrm>
      </xdr:grpSpPr>
      <xdr:sp macro="" textlink="">
        <xdr:nvSpPr>
          <xdr:cNvPr id="18" name="pole tekstowe 17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/>
        </xdr:nvSpPr>
        <xdr:spPr>
          <a:xfrm>
            <a:off x="1219200" y="3810000"/>
            <a:ext cx="4876799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1400">
                <a:latin typeface="Arial" panose="020B0604020202020204" pitchFamily="34" charset="0"/>
                <a:cs typeface="Arial" panose="020B0604020202020204" pitchFamily="34" charset="0"/>
              </a:rPr>
              <a:t>Dobór zaworu bezpieczeństwa dla instalacji C.O. wpiętej</a:t>
            </a:r>
            <a:r>
              <a:rPr lang="pl-PL" sz="14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pl-PL" sz="1400">
                <a:latin typeface="Arial" panose="020B0604020202020204" pitchFamily="34" charset="0"/>
                <a:cs typeface="Arial" panose="020B0604020202020204" pitchFamily="34" charset="0"/>
              </a:rPr>
              <a:t>bezpośrednio do sieci cieplnej (bez wymiennika)</a:t>
            </a:r>
          </a:p>
        </xdr:txBody>
      </xdr:sp>
      <xdr:sp macro="" textlink="">
        <xdr:nvSpPr>
          <xdr:cNvPr id="23" name="Strzałka: pagon 22"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/>
        </xdr:nvSpPr>
        <xdr:spPr>
          <a:xfrm>
            <a:off x="6096000" y="3810000"/>
            <a:ext cx="360000" cy="571500"/>
          </a:xfrm>
          <a:prstGeom prst="chevron">
            <a:avLst/>
          </a:prstGeom>
          <a:gradFill flip="none" rotWithShape="1">
            <a:gsLst>
              <a:gs pos="50000">
                <a:srgbClr val="EF8106"/>
              </a:gs>
              <a:gs pos="50000">
                <a:schemeClr val="bg2">
                  <a:lumMod val="5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>
              <a:solidFill>
                <a:schemeClr val="tx1"/>
              </a:solidFill>
            </a:endParaRPr>
          </a:p>
        </xdr:txBody>
      </xdr:sp>
    </xdr:grpSp>
    <xdr:clientData/>
  </xdr:twoCellAnchor>
  <xdr:twoCellAnchor editAs="oneCell">
    <xdr:from>
      <xdr:col>0</xdr:col>
      <xdr:colOff>161925</xdr:colOff>
      <xdr:row>0</xdr:row>
      <xdr:rowOff>69652</xdr:rowOff>
    </xdr:from>
    <xdr:to>
      <xdr:col>3</xdr:col>
      <xdr:colOff>161925</xdr:colOff>
      <xdr:row>2</xdr:row>
      <xdr:rowOff>161925</xdr:rowOff>
    </xdr:to>
    <xdr:pic>
      <xdr:nvPicPr>
        <xdr:cNvPr id="26" name="Grafika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61925" y="69652"/>
          <a:ext cx="1828800" cy="47327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11</xdr:col>
      <xdr:colOff>0</xdr:colOff>
      <xdr:row>9</xdr:row>
      <xdr:rowOff>0</xdr:rowOff>
    </xdr:to>
    <xdr:sp macro="" textlink="">
      <xdr:nvSpPr>
        <xdr:cNvPr id="29" name="pole tekstow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>
          <a:off x="1219200" y="762000"/>
          <a:ext cx="4876800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Arkusz doboru zaworów bezpieczeństwa </a:t>
          </a:r>
          <a:br>
            <a:rPr lang="pl-PL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l-PL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IMI Pneumatex</a:t>
          </a:r>
        </a:p>
      </xdr:txBody>
    </xdr:sp>
    <xdr:clientData/>
  </xdr:twoCellAnchor>
  <xdr:twoCellAnchor>
    <xdr:from>
      <xdr:col>0</xdr:col>
      <xdr:colOff>0</xdr:colOff>
      <xdr:row>35</xdr:row>
      <xdr:rowOff>9525</xdr:rowOff>
    </xdr:from>
    <xdr:to>
      <xdr:col>19</xdr:col>
      <xdr:colOff>0</xdr:colOff>
      <xdr:row>37</xdr:row>
      <xdr:rowOff>9525</xdr:rowOff>
    </xdr:to>
    <xdr:sp macro="" textlink="">
      <xdr:nvSpPr>
        <xdr:cNvPr id="30" name="pole tekstowe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0" y="6486525"/>
          <a:ext cx="109728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IMI HYDRONIC ENGINEERING nie ponosi odpowiedzialności za ewentualne skutki wywołane przez: niewłaściwą obsługę, złą interpretację wyników obliczeń, błędne wyniki obliczeń.</a:t>
          </a:r>
        </a:p>
      </xdr:txBody>
    </xdr:sp>
    <xdr:clientData/>
  </xdr:twoCellAnchor>
  <xdr:twoCellAnchor editAs="oneCell">
    <xdr:from>
      <xdr:col>0</xdr:col>
      <xdr:colOff>0</xdr:colOff>
      <xdr:row>31</xdr:row>
      <xdr:rowOff>0</xdr:rowOff>
    </xdr:from>
    <xdr:to>
      <xdr:col>4</xdr:col>
      <xdr:colOff>0</xdr:colOff>
      <xdr:row>34</xdr:row>
      <xdr:rowOff>84992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5500"/>
          <a:ext cx="2438400" cy="656492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5</xdr:row>
      <xdr:rowOff>47625</xdr:rowOff>
    </xdr:from>
    <xdr:to>
      <xdr:col>13</xdr:col>
      <xdr:colOff>365670</xdr:colOff>
      <xdr:row>8</xdr:row>
      <xdr:rowOff>79981</xdr:rowOff>
    </xdr:to>
    <xdr:pic>
      <xdr:nvPicPr>
        <xdr:cNvPr id="4" name="Obraz 3">
          <a:hlinkClick xmlns:r="http://schemas.openxmlformats.org/officeDocument/2006/relationships" r:id="rId9" tooltip="Informacj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200" y="1000125"/>
          <a:ext cx="594270" cy="603856"/>
        </a:xfrm>
        <a:prstGeom prst="rect">
          <a:avLst/>
        </a:prstGeom>
      </xdr:spPr>
    </xdr:pic>
    <xdr:clientData/>
  </xdr:twoCellAnchor>
  <xdr:twoCellAnchor>
    <xdr:from>
      <xdr:col>10</xdr:col>
      <xdr:colOff>161925</xdr:colOff>
      <xdr:row>6</xdr:row>
      <xdr:rowOff>0</xdr:rowOff>
    </xdr:from>
    <xdr:to>
      <xdr:col>12</xdr:col>
      <xdr:colOff>0</xdr:colOff>
      <xdr:row>7</xdr:row>
      <xdr:rowOff>19050</xdr:rowOff>
    </xdr:to>
    <xdr:sp macro="" textlink="Versja!B3">
      <xdr:nvSpPr>
        <xdr:cNvPr id="5" name="pole tekstow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6257925" y="1143000"/>
          <a:ext cx="1057275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2F9E998-A4FB-4EE3-ADFE-E537DF6C8BE9}" type="TxLink"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v 3.10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0</xdr:colOff>
      <xdr:row>5</xdr:row>
      <xdr:rowOff>0</xdr:rowOff>
    </xdr:from>
    <xdr:to>
      <xdr:col>18</xdr:col>
      <xdr:colOff>0</xdr:colOff>
      <xdr:row>8</xdr:row>
      <xdr:rowOff>41413</xdr:rowOff>
    </xdr:to>
    <xdr:grpSp>
      <xdr:nvGrpSpPr>
        <xdr:cNvPr id="24" name="Grupa 23">
          <a:hlinkClick xmlns:r="http://schemas.openxmlformats.org/officeDocument/2006/relationships" r:id="rId11" tooltip="Pobierz"/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pSpPr/>
      </xdr:nvGrpSpPr>
      <xdr:grpSpPr>
        <a:xfrm>
          <a:off x="8534400" y="952500"/>
          <a:ext cx="2438400" cy="612913"/>
          <a:chOff x="8501063" y="2244587"/>
          <a:chExt cx="2428875" cy="612913"/>
        </a:xfrm>
      </xdr:grpSpPr>
      <xdr:sp macro="" textlink="">
        <xdr:nvSpPr>
          <xdr:cNvPr id="9" name="Prostokąt: zaokrąglone rogi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/>
        </xdr:nvSpPr>
        <xdr:spPr>
          <a:xfrm>
            <a:off x="8501063" y="2286000"/>
            <a:ext cx="2428875" cy="571500"/>
          </a:xfrm>
          <a:prstGeom prst="roundRect">
            <a:avLst/>
          </a:prstGeom>
          <a:solidFill>
            <a:srgbClr val="F2ECE7"/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12" name="Grafika 11" descr="Skrzynka odbiorcza z wypełnieniem pełnym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3"/>
              </a:ext>
            </a:extLst>
          </a:blip>
          <a:stretch>
            <a:fillRect/>
          </a:stretch>
        </xdr:blipFill>
        <xdr:spPr>
          <a:xfrm>
            <a:off x="8501063" y="2244587"/>
            <a:ext cx="607218" cy="612913"/>
          </a:xfrm>
          <a:prstGeom prst="rect">
            <a:avLst/>
          </a:prstGeom>
        </xdr:spPr>
      </xdr:pic>
      <xdr:grpSp>
        <xdr:nvGrpSpPr>
          <xdr:cNvPr id="20" name="Grupa 19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GrpSpPr/>
        </xdr:nvGrpSpPr>
        <xdr:grpSpPr>
          <a:xfrm>
            <a:off x="9108281" y="2446733"/>
            <a:ext cx="1821657" cy="261938"/>
            <a:chOff x="9108281" y="2446733"/>
            <a:chExt cx="1821657" cy="261938"/>
          </a:xfrm>
        </xdr:grpSpPr>
        <xdr:sp macro="" textlink="Versja!B7">
          <xdr:nvSpPr>
            <xdr:cNvPr id="7" name="pole tekstowe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 txBox="1"/>
          </xdr:nvSpPr>
          <xdr:spPr>
            <a:xfrm>
              <a:off x="9108282" y="2446733"/>
              <a:ext cx="1821656" cy="26193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05D26A0B-31EB-4101-A6B4-95939F0CBA96}" type="TxLink">
                <a:rPr lang="en-US" sz="1100" b="1" i="0" u="none" strike="noStrike">
                  <a:solidFill>
                    <a:srgbClr val="00B050"/>
                  </a:solidFill>
                  <a:latin typeface="Calibri"/>
                  <a:ea typeface="Calibri"/>
                  <a:cs typeface="Calibri"/>
                </a:rPr>
                <a:pPr algn="ctr"/>
                <a:t> </a:t>
              </a:fld>
              <a:endParaRPr lang="pl-PL" sz="1100" b="1">
                <a:solidFill>
                  <a:srgbClr val="00B05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Versja!B8">
          <xdr:nvSpPr>
            <xdr:cNvPr id="8" name="pole tekstowe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SpPr txBox="1"/>
          </xdr:nvSpPr>
          <xdr:spPr>
            <a:xfrm>
              <a:off x="9108281" y="2476502"/>
              <a:ext cx="182165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4BBA38B6-6CE1-44C0-8DEC-54340E692E2E}" type="TxLink">
                <a:rPr lang="en-US" sz="1100" b="1" i="0" u="none" strike="noStrike">
                  <a:solidFill>
                    <a:srgbClr val="FF0000"/>
                  </a:solidFill>
                  <a:latin typeface="Calibri"/>
                  <a:ea typeface="Calibri"/>
                  <a:cs typeface="Calibri"/>
                </a:rPr>
                <a:pPr algn="ctr"/>
                <a:t>Pobierz aktualny program</a:t>
              </a:fld>
              <a:endParaRPr lang="pl-PL" sz="11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10</xdr:col>
      <xdr:colOff>282742</xdr:colOff>
      <xdr:row>6</xdr:row>
      <xdr:rowOff>10025</xdr:rowOff>
    </xdr:from>
    <xdr:to>
      <xdr:col>12</xdr:col>
      <xdr:colOff>282742</xdr:colOff>
      <xdr:row>7</xdr:row>
      <xdr:rowOff>10025</xdr:rowOff>
    </xdr:to>
    <xdr:grpSp>
      <xdr:nvGrpSpPr>
        <xdr:cNvPr id="28" name="Grupa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/>
      </xdr:nvGrpSpPr>
      <xdr:grpSpPr>
        <a:xfrm>
          <a:off x="6378742" y="1153025"/>
          <a:ext cx="1219200" cy="190500"/>
          <a:chOff x="8534400" y="2476500"/>
          <a:chExt cx="1219200" cy="190500"/>
        </a:xfrm>
      </xdr:grpSpPr>
      <xdr:sp macro="" textlink="Versja!D7">
        <xdr:nvSpPr>
          <xdr:cNvPr id="25" name="pole tekstowe 24"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/>
        </xdr:nvSpPr>
        <xdr:spPr>
          <a:xfrm>
            <a:off x="8534400" y="2476500"/>
            <a:ext cx="1219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BC74F675-1FCC-40DC-98D3-8C1B8CD42F8A}" type="TxLink">
              <a:rPr lang="en-US" sz="1100" b="1" i="0" u="none" strike="noStrike">
                <a:solidFill>
                  <a:srgbClr val="00B05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pPr algn="l"/>
              <a:t> 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Versja!D8">
        <xdr:nvSpPr>
          <xdr:cNvPr id="27" name="pole tekstowe 26">
            <a:extLst>
              <a:ext uri="{FF2B5EF4-FFF2-40B4-BE49-F238E27FC236}">
                <a16:creationId xmlns:a16="http://schemas.microsoft.com/office/drawing/2014/main" id="{00000000-0008-0000-0300-00001B000000}"/>
              </a:ext>
            </a:extLst>
          </xdr:cNvPr>
          <xdr:cNvSpPr txBox="1"/>
        </xdr:nvSpPr>
        <xdr:spPr>
          <a:xfrm>
            <a:off x="8534400" y="2476500"/>
            <a:ext cx="609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61620E99-5F2B-4685-9E0C-48091FFCE124}" type="TxLink">
              <a:rPr lang="en-US" sz="1100" b="1" i="0" u="none" strike="noStrike">
                <a:solidFill>
                  <a:srgbClr val="FF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pPr algn="l"/>
              <a:t>‼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37</xdr:row>
      <xdr:rowOff>0</xdr:rowOff>
    </xdr:from>
    <xdr:to>
      <xdr:col>24</xdr:col>
      <xdr:colOff>0</xdr:colOff>
      <xdr:row>39</xdr:row>
      <xdr:rowOff>0</xdr:rowOff>
    </xdr:to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0" y="20193000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© 2024, Oleksandr Tymkiv</a:t>
          </a:r>
        </a:p>
      </xdr:txBody>
    </xdr:sp>
    <xdr:clientData/>
  </xdr:twoCellAnchor>
  <xdr:twoCellAnchor>
    <xdr:from>
      <xdr:col>3</xdr:col>
      <xdr:colOff>0</xdr:colOff>
      <xdr:row>27</xdr:row>
      <xdr:rowOff>76200</xdr:rowOff>
    </xdr:from>
    <xdr:to>
      <xdr:col>12</xdr:col>
      <xdr:colOff>0</xdr:colOff>
      <xdr:row>28</xdr:row>
      <xdr:rowOff>142875</xdr:rowOff>
    </xdr:to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828800" y="5219700"/>
          <a:ext cx="54864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100">
              <a:solidFill>
                <a:schemeClr val="bg2">
                  <a:lumMod val="50000"/>
                </a:schemeClr>
              </a:solidFill>
            </a:rPr>
            <a:t>Program </a:t>
          </a:r>
          <a:r>
            <a:rPr lang="pl-PL" sz="11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jest kompatybilny z wersjami office od 2021 r.</a:t>
          </a:r>
          <a:endParaRPr lang="pl-PL" sz="11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69652</xdr:rowOff>
    </xdr:from>
    <xdr:to>
      <xdr:col>3</xdr:col>
      <xdr:colOff>161925</xdr:colOff>
      <xdr:row>2</xdr:row>
      <xdr:rowOff>161925</xdr:rowOff>
    </xdr:to>
    <xdr:pic>
      <xdr:nvPicPr>
        <xdr:cNvPr id="17" name="Grafik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69652"/>
          <a:ext cx="1828800" cy="47327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11</xdr:col>
      <xdr:colOff>0</xdr:colOff>
      <xdr:row>8</xdr:row>
      <xdr:rowOff>0</xdr:rowOff>
    </xdr:to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1219200" y="762000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Dobór zaworu bezpieczeństwa dla kotłów wodnych </a:t>
          </a:r>
          <a:endParaRPr lang="pl-PL" sz="16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158</xdr:row>
      <xdr:rowOff>9525</xdr:rowOff>
    </xdr:from>
    <xdr:to>
      <xdr:col>24</xdr:col>
      <xdr:colOff>0</xdr:colOff>
      <xdr:row>160</xdr:row>
      <xdr:rowOff>9525</xdr:rowOff>
    </xdr:to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0" y="6486525"/>
          <a:ext cx="109728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IMI HYDRONIC ENGINEERING nie ponosi odpowiedzialności za ewentualne skutki wywołane przez: niewłaściwą obsługę, złą interpretację wyników obliczeń, błędne wyniki obliczeń.</a:t>
          </a:r>
        </a:p>
      </xdr:txBody>
    </xdr:sp>
    <xdr:clientData/>
  </xdr:twoCellAnchor>
  <xdr:twoCellAnchor editAs="oneCell">
    <xdr:from>
      <xdr:col>0</xdr:col>
      <xdr:colOff>0</xdr:colOff>
      <xdr:row>154</xdr:row>
      <xdr:rowOff>0</xdr:rowOff>
    </xdr:from>
    <xdr:to>
      <xdr:col>4</xdr:col>
      <xdr:colOff>0</xdr:colOff>
      <xdr:row>157</xdr:row>
      <xdr:rowOff>84992</xdr:rowOff>
    </xdr:to>
    <xdr:pic>
      <xdr:nvPicPr>
        <xdr:cNvPr id="20" name="Obraz 19" descr="Obraz zawierający Czcionka, tekst, Grafika, logo&#10;&#10;Opis wygenerowany automatyczni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0"/>
          <a:ext cx="2438400" cy="656492"/>
        </a:xfrm>
        <a:prstGeom prst="rect">
          <a:avLst/>
        </a:prstGeom>
      </xdr:spPr>
    </xdr:pic>
    <xdr:clientData/>
  </xdr:twoCellAnchor>
  <xdr:twoCellAnchor>
    <xdr:from>
      <xdr:col>4</xdr:col>
      <xdr:colOff>590550</xdr:colOff>
      <xdr:row>1</xdr:row>
      <xdr:rowOff>0</xdr:rowOff>
    </xdr:from>
    <xdr:to>
      <xdr:col>8</xdr:col>
      <xdr:colOff>320846</xdr:colOff>
      <xdr:row>3</xdr:row>
      <xdr:rowOff>11605</xdr:rowOff>
    </xdr:to>
    <xdr:grpSp>
      <xdr:nvGrpSpPr>
        <xdr:cNvPr id="33" name="Grupa 32">
          <a:hlinkClick xmlns:r="http://schemas.openxmlformats.org/officeDocument/2006/relationships" r:id="rId5" tooltip="Mieszanina pary i cieczy"/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pSpPr/>
      </xdr:nvGrpSpPr>
      <xdr:grpSpPr>
        <a:xfrm>
          <a:off x="3028950" y="190500"/>
          <a:ext cx="2168696" cy="392605"/>
          <a:chOff x="2419350" y="190500"/>
          <a:chExt cx="2168696" cy="392605"/>
        </a:xfrm>
      </xdr:grpSpPr>
      <xdr:grpSp>
        <xdr:nvGrpSpPr>
          <xdr:cNvPr id="25" name="Grupa 24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GrpSpPr/>
        </xdr:nvGrpSpPr>
        <xdr:grpSpPr>
          <a:xfrm>
            <a:off x="2419350" y="190500"/>
            <a:ext cx="2168696" cy="392605"/>
            <a:chOff x="3617573" y="1881659"/>
            <a:chExt cx="2168696" cy="392605"/>
          </a:xfrm>
          <a:solidFill>
            <a:schemeClr val="bg1"/>
          </a:solidFill>
        </xdr:grpSpPr>
        <xdr:sp macro="" textlink="">
          <xdr:nvSpPr>
            <xdr:cNvPr id="26" name="Prostokąt: zaokrąglone rogi 25">
              <a:extLst>
                <a:ext uri="{FF2B5EF4-FFF2-40B4-BE49-F238E27FC236}">
                  <a16:creationId xmlns:a16="http://schemas.microsoft.com/office/drawing/2014/main" id="{00000000-0008-0000-0600-00001A000000}"/>
                </a:ext>
              </a:extLst>
            </xdr:cNvPr>
            <xdr:cNvSpPr/>
          </xdr:nvSpPr>
          <xdr:spPr>
            <a:xfrm>
              <a:off x="3711921" y="1881659"/>
              <a:ext cx="1980000" cy="360000"/>
            </a:xfrm>
            <a:prstGeom prst="round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l-PL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l-PL"/>
            </a:p>
          </xdr:txBody>
        </xdr:sp>
        <xdr:sp macro="" textlink="">
          <xdr:nvSpPr>
            <xdr:cNvPr id="27" name="Dowolny kształt: kształt 26">
              <a:extLst>
                <a:ext uri="{FF2B5EF4-FFF2-40B4-BE49-F238E27FC236}">
                  <a16:creationId xmlns:a16="http://schemas.microsoft.com/office/drawing/2014/main" id="{00000000-0008-0000-0600-00001B000000}"/>
                </a:ext>
              </a:extLst>
            </xdr:cNvPr>
            <xdr:cNvSpPr/>
          </xdr:nvSpPr>
          <xdr:spPr>
            <a:xfrm>
              <a:off x="3617573" y="2172605"/>
              <a:ext cx="2168696" cy="101659"/>
            </a:xfrm>
            <a:custGeom>
              <a:avLst/>
              <a:gdLst>
                <a:gd name="connsiteX0" fmla="*/ 95073 w 2168696"/>
                <a:gd name="connsiteY0" fmla="*/ 0 h 101659"/>
                <a:gd name="connsiteX1" fmla="*/ 2073623 w 2168696"/>
                <a:gd name="connsiteY1" fmla="*/ 0 h 101659"/>
                <a:gd name="connsiteX2" fmla="*/ 2136729 w 2168696"/>
                <a:gd name="connsiteY2" fmla="*/ 95205 h 101659"/>
                <a:gd name="connsiteX3" fmla="*/ 2168696 w 2168696"/>
                <a:gd name="connsiteY3" fmla="*/ 101659 h 101659"/>
                <a:gd name="connsiteX4" fmla="*/ 0 w 2168696"/>
                <a:gd name="connsiteY4" fmla="*/ 101659 h 101659"/>
                <a:gd name="connsiteX5" fmla="*/ 31967 w 2168696"/>
                <a:gd name="connsiteY5" fmla="*/ 95205 h 101659"/>
                <a:gd name="connsiteX6" fmla="*/ 95073 w 2168696"/>
                <a:gd name="connsiteY6" fmla="*/ 0 h 10165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2168696" h="101659">
                  <a:moveTo>
                    <a:pt x="95073" y="0"/>
                  </a:moveTo>
                  <a:lnTo>
                    <a:pt x="2073623" y="0"/>
                  </a:lnTo>
                  <a:cubicBezTo>
                    <a:pt x="2073623" y="42799"/>
                    <a:pt x="2099644" y="79520"/>
                    <a:pt x="2136729" y="95205"/>
                  </a:cubicBezTo>
                  <a:lnTo>
                    <a:pt x="2168696" y="101659"/>
                  </a:lnTo>
                  <a:lnTo>
                    <a:pt x="0" y="101659"/>
                  </a:lnTo>
                  <a:lnTo>
                    <a:pt x="31967" y="95205"/>
                  </a:lnTo>
                  <a:cubicBezTo>
                    <a:pt x="69052" y="79520"/>
                    <a:pt x="95073" y="42799"/>
                    <a:pt x="95073" y="0"/>
                  </a:cubicBezTo>
                  <a:close/>
                </a:path>
              </a:pathLst>
            </a:custGeom>
            <a:grpFill/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>
              <a:noAutofit/>
            </a:bodyPr>
            <a:lstStyle>
              <a:defPPr>
                <a:defRPr lang="pl-PL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l-PL"/>
            </a:p>
          </xdr:txBody>
        </xdr:sp>
      </xdr:grpSp>
      <xdr:sp macro="" textlink="">
        <xdr:nvSpPr>
          <xdr:cNvPr id="21" name="pole tekstowe 20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 txBox="1"/>
        </xdr:nvSpPr>
        <xdr:spPr>
          <a:xfrm>
            <a:off x="2513698" y="190500"/>
            <a:ext cx="1980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1400" b="1" cap="none" spc="0">
                <a:ln w="0"/>
                <a:solidFill>
                  <a:srgbClr val="EF8106"/>
                </a:solidFill>
                <a:effectLst/>
              </a:rPr>
              <a:t>Mieszanina pary i cieczy</a:t>
            </a:r>
          </a:p>
        </xdr:txBody>
      </xdr:sp>
    </xdr:grpSp>
    <xdr:clientData/>
  </xdr:twoCellAnchor>
  <xdr:twoCellAnchor>
    <xdr:from>
      <xdr:col>8</xdr:col>
      <xdr:colOff>541423</xdr:colOff>
      <xdr:row>1</xdr:row>
      <xdr:rowOff>0</xdr:rowOff>
    </xdr:from>
    <xdr:to>
      <xdr:col>11</xdr:col>
      <xdr:colOff>541423</xdr:colOff>
      <xdr:row>3</xdr:row>
      <xdr:rowOff>0</xdr:rowOff>
    </xdr:to>
    <xdr:sp macro="" textlink="">
      <xdr:nvSpPr>
        <xdr:cNvPr id="31" name="pole tekstowe 30">
          <a:hlinkClick xmlns:r="http://schemas.openxmlformats.org/officeDocument/2006/relationships" r:id="rId6" tooltip="Para"/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/>
      </xdr:nvSpPr>
      <xdr:spPr>
        <a:xfrm>
          <a:off x="4808623" y="190500"/>
          <a:ext cx="18288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chemeClr val="bg1"/>
              </a:solidFill>
              <a:effectLst/>
            </a:rPr>
            <a:t>Para wodna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4</xdr:col>
      <xdr:colOff>0</xdr:colOff>
      <xdr:row>11</xdr:row>
      <xdr:rowOff>0</xdr:rowOff>
    </xdr:to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09600" y="15240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Opis: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4</xdr:col>
      <xdr:colOff>0</xdr:colOff>
      <xdr:row>13</xdr:row>
      <xdr:rowOff>0</xdr:rowOff>
    </xdr:to>
    <xdr:sp macro="" textlink="">
      <xdr:nvSpPr>
        <xdr:cNvPr id="35" name="pole tekstowe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609600" y="19050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Opracował:</a:t>
          </a:r>
        </a:p>
      </xdr:txBody>
    </xdr:sp>
    <xdr:clientData/>
  </xdr:twoCellAnchor>
  <xdr:twoCellAnchor>
    <xdr:from>
      <xdr:col>1</xdr:col>
      <xdr:colOff>0</xdr:colOff>
      <xdr:row>14</xdr:row>
      <xdr:rowOff>9526</xdr:rowOff>
    </xdr:from>
    <xdr:to>
      <xdr:col>6</xdr:col>
      <xdr:colOff>609599</xdr:colOff>
      <xdr:row>15</xdr:row>
      <xdr:rowOff>9525</xdr:rowOff>
    </xdr:to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/>
      </xdr:nvSpPr>
      <xdr:spPr>
        <a:xfrm>
          <a:off x="609600" y="2486026"/>
          <a:ext cx="3657599" cy="190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N - maksymalna trwała moc cieplna kotła [kW]:</a:t>
          </a:r>
        </a:p>
      </xdr:txBody>
    </xdr:sp>
    <xdr:clientData/>
  </xdr:twoCellAnchor>
  <xdr:twoCellAnchor>
    <xdr:from>
      <xdr:col>1</xdr:col>
      <xdr:colOff>0</xdr:colOff>
      <xdr:row>16</xdr:row>
      <xdr:rowOff>9524</xdr:rowOff>
    </xdr:from>
    <xdr:to>
      <xdr:col>9</xdr:col>
      <xdr:colOff>0</xdr:colOff>
      <xdr:row>17</xdr:row>
      <xdr:rowOff>0</xdr:rowOff>
    </xdr:to>
    <xdr:sp macro="" textlink="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609600" y="2867024"/>
          <a:ext cx="4876800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PSV - ciśnienie manometryczne nastawy zaworu bezpieczeństwa [bar]:</a:t>
          </a:r>
        </a:p>
      </xdr:txBody>
    </xdr:sp>
    <xdr:clientData/>
  </xdr:twoCellAnchor>
  <xdr:twoCellAnchor>
    <xdr:from>
      <xdr:col>1</xdr:col>
      <xdr:colOff>0</xdr:colOff>
      <xdr:row>18</xdr:row>
      <xdr:rowOff>9525</xdr:rowOff>
    </xdr:from>
    <xdr:to>
      <xdr:col>7</xdr:col>
      <xdr:colOff>0</xdr:colOff>
      <xdr:row>19</xdr:row>
      <xdr:rowOff>0</xdr:rowOff>
    </xdr:to>
    <xdr:sp macro="" textlink="">
      <xdr:nvSpPr>
        <xdr:cNvPr id="38" name="pole tekstowe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609600" y="3248025"/>
          <a:ext cx="365760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Założona wielkość i typ zaworu bezpieczeństwa:</a:t>
          </a:r>
        </a:p>
      </xdr:txBody>
    </xdr:sp>
    <xdr:clientData/>
  </xdr:twoCellAnchor>
  <xdr:twoCellAnchor>
    <xdr:from>
      <xdr:col>1</xdr:col>
      <xdr:colOff>0</xdr:colOff>
      <xdr:row>20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609600" y="36195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Ilość zaworów bezpieczeństwa:</a:t>
          </a:r>
        </a:p>
      </xdr:txBody>
    </xdr:sp>
    <xdr:clientData/>
  </xdr:twoCellAnchor>
  <xdr:twoCellAnchor>
    <xdr:from>
      <xdr:col>1</xdr:col>
      <xdr:colOff>0</xdr:colOff>
      <xdr:row>25</xdr:row>
      <xdr:rowOff>187325</xdr:rowOff>
    </xdr:from>
    <xdr:to>
      <xdr:col>13</xdr:col>
      <xdr:colOff>0</xdr:colOff>
      <xdr:row>25</xdr:row>
      <xdr:rowOff>187325</xdr:rowOff>
    </xdr:to>
    <xdr:cxnSp macro="">
      <xdr:nvCxnSpPr>
        <xdr:cNvPr id="41" name="Łącznik prosty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/>
      </xdr:nvCxnSpPr>
      <xdr:spPr>
        <a:xfrm>
          <a:off x="609600" y="4949825"/>
          <a:ext cx="7315200" cy="0"/>
        </a:xfrm>
        <a:prstGeom prst="line">
          <a:avLst/>
        </a:prstGeom>
        <a:ln w="28575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26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43" name="pole tekstowe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 txBox="1"/>
      </xdr:nvSpPr>
      <xdr:spPr>
        <a:xfrm>
          <a:off x="609600" y="4953000"/>
          <a:ext cx="7315200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Dobór zaworu (-ów) bezpieczeństwa dla kotłów wodnych niskotemperaturowych  wg Przepisów Urzędu Dozoru Technicznego WUDT-UC-KW/</a:t>
          </a:r>
          <a:r>
            <a:rPr lang="pl-PL" sz="11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04. Założenie: przez zawór podczas otwarcia płynie mieszanina parowo-wodna</a:t>
          </a:r>
        </a:p>
      </xdr:txBody>
    </xdr:sp>
    <xdr:clientData/>
  </xdr:twoCellAnchor>
  <xdr:twoCellAnchor>
    <xdr:from>
      <xdr:col>1</xdr:col>
      <xdr:colOff>0</xdr:colOff>
      <xdr:row>30</xdr:row>
      <xdr:rowOff>0</xdr:rowOff>
    </xdr:from>
    <xdr:to>
      <xdr:col>7</xdr:col>
      <xdr:colOff>0</xdr:colOff>
      <xdr:row>31</xdr:row>
      <xdr:rowOff>0</xdr:rowOff>
    </xdr:to>
    <xdr:sp macro="" textlink="">
      <xdr:nvSpPr>
        <xdr:cNvPr id="44" name="pole tekstowe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609600" y="5715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Dotyczy kotłów z wymuszonym obiegiem wody!!!</a:t>
          </a:r>
        </a:p>
      </xdr:txBody>
    </xdr:sp>
    <xdr:clientData/>
  </xdr:twoCellAnchor>
  <xdr:oneCellAnchor>
    <xdr:from>
      <xdr:col>13</xdr:col>
      <xdr:colOff>533400</xdr:colOff>
      <xdr:row>0</xdr:row>
      <xdr:rowOff>-176213</xdr:rowOff>
    </xdr:from>
    <xdr:ext cx="135171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pole tekstowe 53">
              <a:extLst>
                <a:ext uri="{FF2B5EF4-FFF2-40B4-BE49-F238E27FC236}">
                  <a16:creationId xmlns:a16="http://schemas.microsoft.com/office/drawing/2014/main" id="{00000000-0008-0000-0600-000036000000}"/>
                </a:ext>
              </a:extLst>
            </xdr:cNvPr>
            <xdr:cNvSpPr txBox="1"/>
          </xdr:nvSpPr>
          <xdr:spPr>
            <a:xfrm>
              <a:off x="8458200" y="-176213"/>
              <a:ext cx="13517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pl-PL" sz="1100" i="1">
                        <a:latin typeface="Cambria Math" panose="02040503050406030204" pitchFamily="18" charset="0"/>
                      </a:rPr>
                      <a:t>Wpisz tutaj równanie.</a:t>
                    </a:fld>
                  </m:oMath>
                </m:oMathPara>
              </a14:m>
              <a:endParaRPr lang="pl-PL" sz="1100"/>
            </a:p>
          </xdr:txBody>
        </xdr:sp>
      </mc:Choice>
      <mc:Fallback xmlns="">
        <xdr:sp macro="" textlink="">
          <xdr:nvSpPr>
            <xdr:cNvPr id="54" name="pole tekstowe 53">
              <a:extLst>
                <a:ext uri="{FF2B5EF4-FFF2-40B4-BE49-F238E27FC236}">
                  <a16:creationId xmlns:a16="http://schemas.microsoft.com/office/drawing/2014/main" id="{5AF0E5ED-626B-0FB5-D368-350DE407237C}"/>
                </a:ext>
              </a:extLst>
            </xdr:cNvPr>
            <xdr:cNvSpPr txBox="1"/>
          </xdr:nvSpPr>
          <xdr:spPr>
            <a:xfrm>
              <a:off x="8458200" y="-176213"/>
              <a:ext cx="13517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pl-PL" sz="1100" i="0">
                  <a:latin typeface="Cambria Math" panose="02040503050406030204" pitchFamily="18" charset="0"/>
                </a:rPr>
                <a:t>"Wpisz tutaj równanie."</a:t>
              </a:r>
              <a:endParaRPr lang="pl-PL" sz="11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13</xdr:row>
          <xdr:rowOff>133350</xdr:rowOff>
        </xdr:from>
        <xdr:to>
          <xdr:col>11</xdr:col>
          <xdr:colOff>238125</xdr:colOff>
          <xdr:row>15</xdr:row>
          <xdr:rowOff>76200</xdr:rowOff>
        </xdr:to>
        <xdr:sp macro="" textlink="">
          <xdr:nvSpPr>
            <xdr:cNvPr id="3073" name="Spinner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6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19</xdr:row>
          <xdr:rowOff>133350</xdr:rowOff>
        </xdr:from>
        <xdr:to>
          <xdr:col>11</xdr:col>
          <xdr:colOff>238125</xdr:colOff>
          <xdr:row>21</xdr:row>
          <xdr:rowOff>76200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6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0</xdr:colOff>
      <xdr:row>4</xdr:row>
      <xdr:rowOff>1</xdr:rowOff>
    </xdr:from>
    <xdr:to>
      <xdr:col>13</xdr:col>
      <xdr:colOff>0</xdr:colOff>
      <xdr:row>23</xdr:row>
      <xdr:rowOff>1</xdr:rowOff>
    </xdr:to>
    <xdr:sp macro="" textlink="">
      <xdr:nvSpPr>
        <xdr:cNvPr id="4" name="Prostokąt: zaokrąglone rogi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09600" y="762001"/>
          <a:ext cx="7315200" cy="3619500"/>
        </a:xfrm>
        <a:prstGeom prst="roundRect">
          <a:avLst>
            <a:gd name="adj" fmla="val 6667"/>
          </a:avLst>
        </a:prstGeom>
        <a:noFill/>
        <a:ln w="12700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8</xdr:row>
      <xdr:rowOff>0</xdr:rowOff>
    </xdr:to>
    <xdr:grpSp>
      <xdr:nvGrpSpPr>
        <xdr:cNvPr id="7" name="Grupa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0" y="952500"/>
          <a:ext cx="609600" cy="571500"/>
          <a:chOff x="9144000" y="952500"/>
          <a:chExt cx="609600" cy="571500"/>
        </a:xfrm>
      </xdr:grpSpPr>
      <xdr:sp macro="" textlink="">
        <xdr:nvSpPr>
          <xdr:cNvPr id="5" name="Strzałka: pagon 4">
            <a:hlinkClick xmlns:r="http://schemas.openxmlformats.org/officeDocument/2006/relationships" r:id="rId7" tooltip="Start"/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/>
        </xdr:nvSpPr>
        <xdr:spPr>
          <a:xfrm flipH="1">
            <a:off x="9268800" y="952500"/>
            <a:ext cx="360000" cy="571500"/>
          </a:xfrm>
          <a:prstGeom prst="chevron">
            <a:avLst/>
          </a:prstGeom>
          <a:gradFill flip="none" rotWithShape="1">
            <a:gsLst>
              <a:gs pos="50000">
                <a:srgbClr val="EF8106"/>
              </a:gs>
              <a:gs pos="50000">
                <a:schemeClr val="bg2">
                  <a:lumMod val="5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>
              <a:solidFill>
                <a:schemeClr val="tx1"/>
              </a:solidFill>
            </a:endParaRPr>
          </a:p>
        </xdr:txBody>
      </xdr:sp>
      <xdr:sp macro="" textlink="">
        <xdr:nvSpPr>
          <xdr:cNvPr id="6" name="Prostokąt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/>
        </xdr:nvSpPr>
        <xdr:spPr>
          <a:xfrm>
            <a:off x="9144000" y="952500"/>
            <a:ext cx="609600" cy="571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</xdr:grpSp>
    <xdr:clientData/>
  </xdr:twoCellAnchor>
  <xdr:twoCellAnchor>
    <xdr:from>
      <xdr:col>1</xdr:col>
      <xdr:colOff>0</xdr:colOff>
      <xdr:row>31</xdr:row>
      <xdr:rowOff>0</xdr:rowOff>
    </xdr:from>
    <xdr:to>
      <xdr:col>13</xdr:col>
      <xdr:colOff>0</xdr:colOff>
      <xdr:row>67</xdr:row>
      <xdr:rowOff>9525</xdr:rowOff>
    </xdr:to>
    <xdr:grpSp>
      <xdr:nvGrpSpPr>
        <xdr:cNvPr id="3125" name="Grupa 3124">
          <a:extLst>
            <a:ext uri="{FF2B5EF4-FFF2-40B4-BE49-F238E27FC236}">
              <a16:creationId xmlns:a16="http://schemas.microsoft.com/office/drawing/2014/main" id="{00000000-0008-0000-0600-0000350C0000}"/>
            </a:ext>
          </a:extLst>
        </xdr:cNvPr>
        <xdr:cNvGrpSpPr/>
      </xdr:nvGrpSpPr>
      <xdr:grpSpPr>
        <a:xfrm>
          <a:off x="609600" y="5905500"/>
          <a:ext cx="7315200" cy="6867525"/>
          <a:chOff x="609600" y="5905500"/>
          <a:chExt cx="7315200" cy="6867525"/>
        </a:xfrm>
      </xdr:grpSpPr>
      <xdr:sp macro="" textlink="">
        <xdr:nvSpPr>
          <xdr:cNvPr id="45" name="pole tekstowe 44">
            <a:extLst>
              <a:ext uri="{FF2B5EF4-FFF2-40B4-BE49-F238E27FC236}">
                <a16:creationId xmlns:a16="http://schemas.microsoft.com/office/drawing/2014/main" id="{00000000-0008-0000-0600-00002D000000}"/>
              </a:ext>
            </a:extLst>
          </xdr:cNvPr>
          <xdr:cNvSpPr txBox="1"/>
        </xdr:nvSpPr>
        <xdr:spPr>
          <a:xfrm>
            <a:off x="609600" y="5905500"/>
            <a:ext cx="1828799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Opis:</a:t>
            </a:r>
          </a:p>
        </xdr:txBody>
      </xdr:sp>
      <xdr:sp macro="" textlink="">
        <xdr:nvSpPr>
          <xdr:cNvPr id="46" name="pole tekstowe 45">
            <a:extLst>
              <a:ext uri="{FF2B5EF4-FFF2-40B4-BE49-F238E27FC236}">
                <a16:creationId xmlns:a16="http://schemas.microsoft.com/office/drawing/2014/main" id="{00000000-0008-0000-0600-00002E000000}"/>
              </a:ext>
            </a:extLst>
          </xdr:cNvPr>
          <xdr:cNvSpPr txBox="1"/>
        </xdr:nvSpPr>
        <xdr:spPr>
          <a:xfrm>
            <a:off x="609600" y="6286500"/>
            <a:ext cx="1828799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Opracował:</a:t>
            </a:r>
          </a:p>
        </xdr:txBody>
      </xdr:sp>
      <xdr:sp macro="" textlink="">
        <xdr:nvSpPr>
          <xdr:cNvPr id="47" name="pole tekstowe 46">
            <a:extLst>
              <a:ext uri="{FF2B5EF4-FFF2-40B4-BE49-F238E27FC236}">
                <a16:creationId xmlns:a16="http://schemas.microsoft.com/office/drawing/2014/main" id="{00000000-0008-0000-0600-00002F000000}"/>
              </a:ext>
            </a:extLst>
          </xdr:cNvPr>
          <xdr:cNvSpPr txBox="1"/>
        </xdr:nvSpPr>
        <xdr:spPr>
          <a:xfrm>
            <a:off x="609600" y="6667500"/>
            <a:ext cx="1828799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Data opracowania:</a:t>
            </a:r>
          </a:p>
        </xdr:txBody>
      </xdr:sp>
      <xdr:sp macro="" textlink="'obl_K.W.1'!C3">
        <xdr:nvSpPr>
          <xdr:cNvPr id="48" name="pole tekstowe 47">
            <a:extLst>
              <a:ext uri="{FF2B5EF4-FFF2-40B4-BE49-F238E27FC236}">
                <a16:creationId xmlns:a16="http://schemas.microsoft.com/office/drawing/2014/main" id="{00000000-0008-0000-0600-000030000000}"/>
              </a:ext>
            </a:extLst>
          </xdr:cNvPr>
          <xdr:cNvSpPr txBox="1"/>
        </xdr:nvSpPr>
        <xdr:spPr>
          <a:xfrm>
            <a:off x="1095376" y="5905500"/>
            <a:ext cx="4391024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DC960A9D-7F2D-4456-93D2-95292E351D58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IMI Hydronic Engineering</a:t>
            </a:fld>
            <a:endParaRPr lang="pl-PL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1'!C4">
        <xdr:nvSpPr>
          <xdr:cNvPr id="49" name="pole tekstowe 48">
            <a:extLst>
              <a:ext uri="{FF2B5EF4-FFF2-40B4-BE49-F238E27FC236}">
                <a16:creationId xmlns:a16="http://schemas.microsoft.com/office/drawing/2014/main" id="{00000000-0008-0000-0600-000031000000}"/>
              </a:ext>
            </a:extLst>
          </xdr:cNvPr>
          <xdr:cNvSpPr txBox="1"/>
        </xdr:nvSpPr>
        <xdr:spPr>
          <a:xfrm>
            <a:off x="1495425" y="6286500"/>
            <a:ext cx="3990975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EB8D9C10-AA6A-4131-95DE-AD6ACEFF036C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imię nazwisko</a:t>
            </a:fld>
            <a:endParaRPr lang="pl-PL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1'!C5">
        <xdr:nvSpPr>
          <xdr:cNvPr id="50" name="pole tekstowe 49">
            <a:extLst>
              <a:ext uri="{FF2B5EF4-FFF2-40B4-BE49-F238E27FC236}">
                <a16:creationId xmlns:a16="http://schemas.microsoft.com/office/drawing/2014/main" id="{00000000-0008-0000-0600-000032000000}"/>
              </a:ext>
            </a:extLst>
          </xdr:cNvPr>
          <xdr:cNvSpPr txBox="1"/>
        </xdr:nvSpPr>
        <xdr:spPr>
          <a:xfrm>
            <a:off x="1981201" y="6667500"/>
            <a:ext cx="3505199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58A051E4-055E-4B05-A75C-4C1E72984BBE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17.04.2024 15:41</a:t>
            </a:fld>
            <a:endParaRPr lang="pl-PL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1" name="pole tekstowe 50">
            <a:extLst>
              <a:ext uri="{FF2B5EF4-FFF2-40B4-BE49-F238E27FC236}">
                <a16:creationId xmlns:a16="http://schemas.microsoft.com/office/drawing/2014/main" id="{00000000-0008-0000-0600-000033000000}"/>
              </a:ext>
            </a:extLst>
          </xdr:cNvPr>
          <xdr:cNvSpPr txBox="1"/>
        </xdr:nvSpPr>
        <xdr:spPr>
          <a:xfrm>
            <a:off x="609600" y="7239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Wymagana przepustowość zaworu bezpieczeństwa:</a:t>
            </a:r>
          </a:p>
        </xdr:txBody>
      </xdr:sp>
      <xdr:sp macro="" textlink="">
        <xdr:nvSpPr>
          <xdr:cNvPr id="52" name="pole tekstowe 51">
            <a:extLst>
              <a:ext uri="{FF2B5EF4-FFF2-40B4-BE49-F238E27FC236}">
                <a16:creationId xmlns:a16="http://schemas.microsoft.com/office/drawing/2014/main" id="{00000000-0008-0000-0600-000034000000}"/>
              </a:ext>
            </a:extLst>
          </xdr:cNvPr>
          <xdr:cNvSpPr txBox="1"/>
        </xdr:nvSpPr>
        <xdr:spPr>
          <a:xfrm>
            <a:off x="609600" y="7620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1. Określenie obliczeniowej przepustowości zaworu bezpieczeństwa.</a:t>
            </a:r>
          </a:p>
        </xdr:txBody>
      </xdr:sp>
      <xdr:sp macro="" textlink="">
        <xdr:nvSpPr>
          <xdr:cNvPr id="53" name="pole tekstowe 52">
            <a:extLst>
              <a:ext uri="{FF2B5EF4-FFF2-40B4-BE49-F238E27FC236}">
                <a16:creationId xmlns:a16="http://schemas.microsoft.com/office/drawing/2014/main" id="{00000000-0008-0000-0600-000035000000}"/>
              </a:ext>
            </a:extLst>
          </xdr:cNvPr>
          <xdr:cNvSpPr txBox="1"/>
        </xdr:nvSpPr>
        <xdr:spPr>
          <a:xfrm>
            <a:off x="609600" y="8001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Przepustowość zaworu bezpieczeństwa (dla pary wodnej) powinna wynosić co najmniej:</a:t>
            </a: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55" name="pole tekstowe 54">
                <a:extLst>
                  <a:ext uri="{FF2B5EF4-FFF2-40B4-BE49-F238E27FC236}">
                    <a16:creationId xmlns:a16="http://schemas.microsoft.com/office/drawing/2014/main" id="{00000000-0008-0000-0600-000037000000}"/>
                  </a:ext>
                </a:extLst>
              </xdr:cNvPr>
              <xdr:cNvSpPr txBox="1"/>
            </xdr:nvSpPr>
            <xdr:spPr>
              <a:xfrm>
                <a:off x="609600" y="8382000"/>
                <a:ext cx="7315200" cy="5715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"/>
                    </m:oMathParaPr>
                    <m:oMath xmlns:m="http://schemas.openxmlformats.org/officeDocument/2006/math">
                      <m:r>
                        <a:rPr lang="pl-PL" sz="1400" b="0" i="1">
                          <a:latin typeface="Cambria Math" panose="02040503050406030204" pitchFamily="18" charset="0"/>
                        </a:rPr>
                        <m:t>𝑚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≥3600⋅</m:t>
                      </m:r>
                      <m:f>
                        <m:fPr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𝑁</m:t>
                          </m:r>
                        </m:num>
                        <m:den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𝑟</m:t>
                          </m:r>
                        </m:den>
                      </m:f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  </m:t>
                      </m:r>
                      <m:d>
                        <m:dPr>
                          <m:begChr m:val="["/>
                          <m:endChr m:val="]"/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𝑘𝑔</m:t>
                              </m:r>
                            </m:num>
                            <m:den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h</m:t>
                              </m:r>
                            </m:den>
                          </m:f>
                        </m:e>
                      </m:d>
                    </m:oMath>
                  </m:oMathPara>
                </a14:m>
                <a:endParaRPr lang="pl-PL" sz="1400"/>
              </a:p>
            </xdr:txBody>
          </xdr:sp>
        </mc:Choice>
        <mc:Fallback xmlns="">
          <xdr:sp macro="" textlink="">
            <xdr:nvSpPr>
              <xdr:cNvPr id="55" name="pole tekstowe 54">
                <a:extLst>
                  <a:ext uri="{FF2B5EF4-FFF2-40B4-BE49-F238E27FC236}">
                    <a16:creationId xmlns:a16="http://schemas.microsoft.com/office/drawing/2014/main" id="{00000000-0008-0000-0200-000037000000}"/>
                  </a:ext>
                </a:extLst>
              </xdr:cNvPr>
              <xdr:cNvSpPr txBox="1"/>
            </xdr:nvSpPr>
            <xdr:spPr>
              <a:xfrm>
                <a:off x="609600" y="8382000"/>
                <a:ext cx="7315200" cy="5715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:r>
                  <a:rPr lang="pl-PL" sz="1400" b="0" i="0">
                    <a:latin typeface="Cambria Math" panose="02040503050406030204" pitchFamily="18" charset="0"/>
                  </a:rPr>
                  <a:t>𝑚</a:t>
                </a:r>
                <a:r>
                  <a:rPr lang="pl-PL" sz="1400" b="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≥3600⋅𝑁/𝑟    [𝑘𝑔/ℎ]</a:t>
                </a:r>
                <a:endParaRPr lang="pl-PL" sz="1400"/>
              </a:p>
            </xdr:txBody>
          </xdr:sp>
        </mc:Fallback>
      </mc:AlternateContent>
      <xdr:sp macro="" textlink="">
        <xdr:nvSpPr>
          <xdr:cNvPr id="56" name="pole tekstowe 55">
            <a:extLst>
              <a:ext uri="{FF2B5EF4-FFF2-40B4-BE49-F238E27FC236}">
                <a16:creationId xmlns:a16="http://schemas.microsoft.com/office/drawing/2014/main" id="{00000000-0008-0000-0600-000038000000}"/>
              </a:ext>
            </a:extLst>
          </xdr:cNvPr>
          <xdr:cNvSpPr txBox="1"/>
        </xdr:nvSpPr>
        <xdr:spPr>
          <a:xfrm>
            <a:off x="609600" y="8953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gdzie:</a:t>
            </a:r>
          </a:p>
        </xdr:txBody>
      </xdr:sp>
      <xdr:sp macro="" textlink="">
        <xdr:nvSpPr>
          <xdr:cNvPr id="57" name="pole tekstowe 56">
            <a:extLst>
              <a:ext uri="{FF2B5EF4-FFF2-40B4-BE49-F238E27FC236}">
                <a16:creationId xmlns:a16="http://schemas.microsoft.com/office/drawing/2014/main" id="{00000000-0008-0000-0600-000039000000}"/>
              </a:ext>
            </a:extLst>
          </xdr:cNvPr>
          <xdr:cNvSpPr txBox="1"/>
        </xdr:nvSpPr>
        <xdr:spPr>
          <a:xfrm>
            <a:off x="1219200" y="9334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N - maksymalna trwała moc cieplna kotła [kW]</a:t>
            </a:r>
          </a:p>
        </xdr:txBody>
      </xdr:sp>
      <xdr:sp macro="" textlink="">
        <xdr:nvSpPr>
          <xdr:cNvPr id="58" name="pole tekstowe 57">
            <a:extLst>
              <a:ext uri="{FF2B5EF4-FFF2-40B4-BE49-F238E27FC236}">
                <a16:creationId xmlns:a16="http://schemas.microsoft.com/office/drawing/2014/main" id="{00000000-0008-0000-0600-00003A000000}"/>
              </a:ext>
            </a:extLst>
          </xdr:cNvPr>
          <xdr:cNvSpPr txBox="1"/>
        </xdr:nvSpPr>
        <xdr:spPr>
          <a:xfrm>
            <a:off x="1219200" y="95250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r  - ciepło parowania wody przy ciśnieniu przed zaworem bezpieczeństwa [kJ/kg]</a:t>
            </a:r>
          </a:p>
        </xdr:txBody>
      </xdr:sp>
      <xdr:sp macro="" textlink="'obl_K.W.1'!J7">
        <xdr:nvSpPr>
          <xdr:cNvPr id="11" name="pole tekstowe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SpPr txBox="1"/>
        </xdr:nvSpPr>
        <xdr:spPr>
          <a:xfrm>
            <a:off x="1219200" y="99060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9A8C29F7-1B43-47D3-BF48-452023AFD945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N = 1800 [kW]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1'!J11">
        <xdr:nvSpPr>
          <xdr:cNvPr id="12" name="pole tekstowe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 txBox="1"/>
        </xdr:nvSpPr>
        <xdr:spPr>
          <a:xfrm>
            <a:off x="1219200" y="102870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6AA9F16B-4B0A-4BCF-80AF-42F15575D7D4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r = 2140,5 [kJ/kg]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1'!J8">
        <xdr:nvSpPr>
          <xdr:cNvPr id="13" name="pole tekstowe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SpPr txBox="1"/>
        </xdr:nvSpPr>
        <xdr:spPr>
          <a:xfrm>
            <a:off x="3648075" y="9906000"/>
            <a:ext cx="3390900" cy="76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A3A49613-E342-4276-BECF-CD14A7B11C1B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ciepło parowania dla powiększonego o 10% ciśnienia manometrycznego p₁= 2,75 [bar]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" name="pole tekstowe 1">
            <a:extLst>
              <a:ext uri="{FF2B5EF4-FFF2-40B4-BE49-F238E27FC236}">
                <a16:creationId xmlns:a16="http://schemas.microsoft.com/office/drawing/2014/main" id="{00000000-0008-0000-0600-000002000000}"/>
              </a:ext>
            </a:extLst>
          </xdr:cNvPr>
          <xdr:cNvSpPr txBox="1"/>
        </xdr:nvSpPr>
        <xdr:spPr>
          <a:xfrm>
            <a:off x="609600" y="10668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Wymagana przepustowość zaworu bezpieczeństwa:</a:t>
            </a:r>
          </a:p>
        </xdr:txBody>
      </xdr:sp>
      <xdr:sp macro="" textlink="'obl_K.W.1'!J25">
        <xdr:nvSpPr>
          <xdr:cNvPr id="3" name="pole tekstowe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/>
        </xdr:nvSpPr>
        <xdr:spPr>
          <a:xfrm>
            <a:off x="609600" y="11049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3E63C01-5C6E-4A08-AB65-E900808EE89D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m ≥ 3027,33 [kg/h]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1'!J10">
        <xdr:nvSpPr>
          <xdr:cNvPr id="8" name="pole tekstowe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 txBox="1"/>
        </xdr:nvSpPr>
        <xdr:spPr>
          <a:xfrm>
            <a:off x="609600" y="11430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0FE28C52-F049-4236-BC5E-9989C6EFE39A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Przyjęta do obliczeń ilość zaworów bezpieczeństwa: 2 szt.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" name="pole tekstowe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SpPr txBox="1"/>
        </xdr:nvSpPr>
        <xdr:spPr>
          <a:xfrm>
            <a:off x="609600" y="12001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Wymagana przepustowość pojedynczego zaworu bezpieczeństwa wynosi:</a:t>
            </a:r>
          </a:p>
        </xdr:txBody>
      </xdr:sp>
      <xdr:grpSp>
        <xdr:nvGrpSpPr>
          <xdr:cNvPr id="15" name="Grupa 14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GrpSpPr/>
        </xdr:nvGrpSpPr>
        <xdr:grpSpPr>
          <a:xfrm>
            <a:off x="3600450" y="12392025"/>
            <a:ext cx="2228850" cy="381000"/>
            <a:chOff x="3600450" y="12963525"/>
            <a:chExt cx="2228850" cy="381000"/>
          </a:xfrm>
        </xdr:grpSpPr>
        <xdr:sp macro="" textlink="">
          <xdr:nvSpPr>
            <xdr:cNvPr id="10" name="pole tekstowe 9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SpPr txBox="1"/>
          </xdr:nvSpPr>
          <xdr:spPr>
            <a:xfrm>
              <a:off x="3600450" y="12963525"/>
              <a:ext cx="609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m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obl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≥</a:t>
              </a:r>
            </a:p>
          </xdr:txBody>
        </xdr:sp>
        <xdr:sp macro="" textlink="'obl_K.W.1'!J26">
          <xdr:nvSpPr>
            <xdr:cNvPr id="14" name="pole tekstowe 13">
              <a:extLst>
                <a:ext uri="{FF2B5EF4-FFF2-40B4-BE49-F238E27FC236}">
                  <a16:creationId xmlns:a16="http://schemas.microsoft.com/office/drawing/2014/main" id="{00000000-0008-0000-0600-00000E000000}"/>
                </a:ext>
              </a:extLst>
            </xdr:cNvPr>
            <xdr:cNvSpPr txBox="1"/>
          </xdr:nvSpPr>
          <xdr:spPr>
            <a:xfrm>
              <a:off x="4000500" y="12963525"/>
              <a:ext cx="18288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DD130BFA-AD31-4C80-97D1-72E98BA32B85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1513,665 [kg/h]</a:t>
              </a:fld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67</xdr:row>
      <xdr:rowOff>0</xdr:rowOff>
    </xdr:from>
    <xdr:to>
      <xdr:col>13</xdr:col>
      <xdr:colOff>0</xdr:colOff>
      <xdr:row>69</xdr:row>
      <xdr:rowOff>0</xdr:rowOff>
    </xdr:to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609600" y="13335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2. Wyznaczenie wymaganej powierzchni przekroju kanału dopływowego zaworu bezpieczeństwa:</a:t>
          </a:r>
        </a:p>
      </xdr:txBody>
    </xdr:sp>
    <xdr:clientData/>
  </xdr:twoCellAnchor>
  <xdr:oneCellAnchor>
    <xdr:from>
      <xdr:col>1</xdr:col>
      <xdr:colOff>0</xdr:colOff>
      <xdr:row>69</xdr:row>
      <xdr:rowOff>0</xdr:rowOff>
    </xdr:from>
    <xdr:ext cx="7315200" cy="3810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pole tekstowe 27">
              <a:extLst>
                <a:ext uri="{FF2B5EF4-FFF2-40B4-BE49-F238E27FC236}">
                  <a16:creationId xmlns:a16="http://schemas.microsoft.com/office/drawing/2014/main" id="{00000000-0008-0000-0600-00001C000000}"/>
                </a:ext>
              </a:extLst>
            </xdr:cNvPr>
            <xdr:cNvSpPr txBox="1"/>
          </xdr:nvSpPr>
          <xdr:spPr>
            <a:xfrm>
              <a:off x="609600" y="13906500"/>
              <a:ext cx="7315200" cy="381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pl-PL" sz="1400" b="0" i="1">
                        <a:latin typeface="Cambria Math" panose="02040503050406030204" pitchFamily="18" charset="0"/>
                      </a:rPr>
                      <m:t>𝐴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𝑝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𝑤</m:t>
                        </m:r>
                      </m:sub>
                    </m:sSub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28" name="pole tekstowe 27">
              <a:extLst>
                <a:ext uri="{FF2B5EF4-FFF2-40B4-BE49-F238E27FC236}">
                  <a16:creationId xmlns:a16="http://schemas.microsoft.com/office/drawing/2014/main" id="{C72AFCC2-CDCC-4AC1-AE47-4A44260FF99A}"/>
                </a:ext>
              </a:extLst>
            </xdr:cNvPr>
            <xdr:cNvSpPr txBox="1"/>
          </xdr:nvSpPr>
          <xdr:spPr>
            <a:xfrm>
              <a:off x="609600" y="13906500"/>
              <a:ext cx="7315200" cy="381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𝐴=𝐴_𝑝+𝐴_𝑤</a:t>
              </a:r>
              <a:endParaRPr lang="pl-PL" sz="1400"/>
            </a:p>
          </xdr:txBody>
        </xdr:sp>
      </mc:Fallback>
    </mc:AlternateContent>
    <xdr:clientData/>
  </xdr:oneCellAnchor>
  <xdr:oneCellAnchor>
    <xdr:from>
      <xdr:col>1</xdr:col>
      <xdr:colOff>0</xdr:colOff>
      <xdr:row>71</xdr:row>
      <xdr:rowOff>0</xdr:rowOff>
    </xdr:from>
    <xdr:ext cx="7315200" cy="5715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pole tekstowe 28">
              <a:extLst>
                <a:ext uri="{FF2B5EF4-FFF2-40B4-BE49-F238E27FC236}">
                  <a16:creationId xmlns:a16="http://schemas.microsoft.com/office/drawing/2014/main" id="{00000000-0008-0000-0600-00001D000000}"/>
                </a:ext>
              </a:extLst>
            </xdr:cNvPr>
            <xdr:cNvSpPr txBox="1"/>
          </xdr:nvSpPr>
          <xdr:spPr>
            <a:xfrm>
              <a:off x="609600" y="142875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𝑝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𝑋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⋅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𝑚</m:t>
                        </m:r>
                      </m:num>
                      <m:den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10⋅</m:t>
                        </m:r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𝐾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𝐾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d>
                          <m:d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+0,1</m:t>
                            </m:r>
                          </m:e>
                        </m:d>
                      </m:den>
                    </m:f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𝑚</m:t>
                        </m:r>
                        <m:sSup>
                          <m:sSup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𝑚</m:t>
                            </m:r>
                          </m:e>
                          <m:sup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e>
                    </m:d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29" name="pole tekstowe 28">
              <a:extLst>
                <a:ext uri="{FF2B5EF4-FFF2-40B4-BE49-F238E27FC236}">
                  <a16:creationId xmlns:a16="http://schemas.microsoft.com/office/drawing/2014/main" id="{00000000-0008-0000-0400-00001D000000}"/>
                </a:ext>
              </a:extLst>
            </xdr:cNvPr>
            <xdr:cNvSpPr txBox="1"/>
          </xdr:nvSpPr>
          <xdr:spPr>
            <a:xfrm>
              <a:off x="609600" y="142875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𝐴_𝑝=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(𝑋_2</a:t>
              </a:r>
              <a:r>
                <a:rPr lang="pl-PL" sz="1400" b="0" i="0">
                  <a:latin typeface="Cambria Math" panose="02040503050406030204" pitchFamily="18" charset="0"/>
                </a:rPr>
                <a:t>⋅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𝑚)/(10⋅𝐾_1⋅𝐾_2⋅𝛼⋅(𝑝_1+0,1) )    [𝑚𝑚^2 ]</a:t>
              </a:r>
              <a:endParaRPr lang="pl-PL" sz="1400"/>
            </a:p>
          </xdr:txBody>
        </xdr:sp>
      </mc:Fallback>
    </mc:AlternateContent>
    <xdr:clientData/>
  </xdr:oneCellAnchor>
  <xdr:oneCellAnchor>
    <xdr:from>
      <xdr:col>1</xdr:col>
      <xdr:colOff>0</xdr:colOff>
      <xdr:row>74</xdr:row>
      <xdr:rowOff>19050</xdr:rowOff>
    </xdr:from>
    <xdr:ext cx="7315200" cy="5715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pole tekstowe 29">
              <a:extLst>
                <a:ext uri="{FF2B5EF4-FFF2-40B4-BE49-F238E27FC236}">
                  <a16:creationId xmlns:a16="http://schemas.microsoft.com/office/drawing/2014/main" id="{00000000-0008-0000-0600-00001E000000}"/>
                </a:ext>
              </a:extLst>
            </xdr:cNvPr>
            <xdr:cNvSpPr txBox="1"/>
          </xdr:nvSpPr>
          <xdr:spPr>
            <a:xfrm>
              <a:off x="609600" y="1392555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𝑤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pl-PL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1−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</a:rPr>
                                  <m:t>𝑋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</m:e>
                        </m:d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𝑚</m:t>
                        </m:r>
                      </m:num>
                      <m:den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5,03⋅</m:t>
                        </m:r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𝛼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𝑐</m:t>
                            </m:r>
                          </m:sub>
                        </m:s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rad>
                          <m:radPr>
                            <m:degHide m:val="on"/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d>
                              <m:d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1</m:t>
                                    </m:r>
                                  </m:sub>
                                </m:s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2</m:t>
                                    </m:r>
                                  </m:sub>
                                </m:sSub>
                              </m:e>
                            </m:d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𝜌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</m:e>
                        </m:rad>
                      </m:den>
                    </m:f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𝑚</m:t>
                        </m:r>
                        <m:sSup>
                          <m:sSup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𝑚</m:t>
                            </m:r>
                          </m:e>
                          <m:sup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e>
                    </m:d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30" name="pole tekstowe 29">
              <a:extLst>
                <a:ext uri="{FF2B5EF4-FFF2-40B4-BE49-F238E27FC236}">
                  <a16:creationId xmlns:a16="http://schemas.microsoft.com/office/drawing/2014/main" id="{00000000-0008-0000-0400-00001E000000}"/>
                </a:ext>
              </a:extLst>
            </xdr:cNvPr>
            <xdr:cNvSpPr txBox="1"/>
          </xdr:nvSpPr>
          <xdr:spPr>
            <a:xfrm>
              <a:off x="609600" y="1392555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𝐴_𝑤=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((</a:t>
              </a:r>
              <a:r>
                <a:rPr lang="pl-PL" sz="1400" b="0" i="0">
                  <a:latin typeface="Cambria Math" panose="02040503050406030204" pitchFamily="18" charset="0"/>
                </a:rPr>
                <a:t>1−𝑋_2 )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⋅𝑚)/(5,03⋅𝛼_𝑐⋅√((𝑝_1−𝑝_2 )⋅𝜌_1 ))    [𝑚𝑚^2 ]</a:t>
              </a:r>
              <a:endParaRPr lang="pl-PL" sz="1400"/>
            </a:p>
          </xdr:txBody>
        </xdr:sp>
      </mc:Fallback>
    </mc:AlternateContent>
    <xdr:clientData/>
  </xdr:oneCellAnchor>
  <xdr:twoCellAnchor>
    <xdr:from>
      <xdr:col>1</xdr:col>
      <xdr:colOff>0</xdr:colOff>
      <xdr:row>77</xdr:row>
      <xdr:rowOff>0</xdr:rowOff>
    </xdr:from>
    <xdr:to>
      <xdr:col>13</xdr:col>
      <xdr:colOff>0</xdr:colOff>
      <xdr:row>79</xdr:row>
      <xdr:rowOff>0</xdr:rowOff>
    </xdr:to>
    <xdr:sp macro="" textlink="">
      <xdr:nvSpPr>
        <xdr:cNvPr id="40" name="pole tekstowe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609600" y="15811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gdzie:</a:t>
          </a:r>
        </a:p>
      </xdr:txBody>
    </xdr:sp>
    <xdr:clientData/>
  </xdr:twoCellAnchor>
  <xdr:twoCellAnchor>
    <xdr:from>
      <xdr:col>2</xdr:col>
      <xdr:colOff>0</xdr:colOff>
      <xdr:row>78</xdr:row>
      <xdr:rowOff>190499</xdr:rowOff>
    </xdr:from>
    <xdr:to>
      <xdr:col>13</xdr:col>
      <xdr:colOff>0</xdr:colOff>
      <xdr:row>81</xdr:row>
      <xdr:rowOff>123824</xdr:rowOff>
    </xdr:to>
    <xdr:sp macro="" textlink="">
      <xdr:nvSpPr>
        <xdr:cNvPr id="42" name="pole tekstowe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 txBox="1"/>
      </xdr:nvSpPr>
      <xdr:spPr>
        <a:xfrm>
          <a:off x="1219200" y="15049499"/>
          <a:ext cx="6705600" cy="504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A - wymagana sumaryczna powierzchnia przekroju kanałów dopływowych zaworów </a:t>
          </a:r>
          <a:b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l-PL" sz="1100" b="0" baseline="0"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bezpieczeństwa [mm</a:t>
          </a:r>
          <a:r>
            <a:rPr lang="pl-PL" sz="1100" b="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13</xdr:col>
      <xdr:colOff>0</xdr:colOff>
      <xdr:row>84</xdr:row>
      <xdr:rowOff>0</xdr:rowOff>
    </xdr:to>
    <xdr:sp macro="" textlink="">
      <xdr:nvSpPr>
        <xdr:cNvPr id="59" name="pole tekstowe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SpPr txBox="1"/>
      </xdr:nvSpPr>
      <xdr:spPr>
        <a:xfrm>
          <a:off x="1219200" y="16764000"/>
          <a:ext cx="67056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A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obliczeniowa powierzchnia przekroju kanałów dopływowych zaworów bezpieczeństwa niezbędnych</a:t>
          </a:r>
          <a:b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l-PL" sz="1100" b="0" baseline="0"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do odprowadzenia pary [mm</a:t>
          </a:r>
          <a:r>
            <a:rPr lang="pl-PL" sz="1100" b="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13</xdr:col>
      <xdr:colOff>0</xdr:colOff>
      <xdr:row>87</xdr:row>
      <xdr:rowOff>0</xdr:rowOff>
    </xdr:to>
    <xdr:sp macro="" textlink="">
      <xdr:nvSpPr>
        <xdr:cNvPr id="60" name="pole tekstowe 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SpPr txBox="1"/>
      </xdr:nvSpPr>
      <xdr:spPr>
        <a:xfrm>
          <a:off x="1219200" y="17335500"/>
          <a:ext cx="67056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Aw - obliczeniowa powierzchnia przekroju kanałów dopływowych zaworów bezpieczeństwa niezbędnych</a:t>
          </a:r>
          <a:b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l-PL" sz="1100" b="0" baseline="0"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do odprowadzenia wody [mm</a:t>
          </a:r>
          <a:r>
            <a:rPr lang="pl-PL" sz="1100" b="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13</xdr:col>
      <xdr:colOff>0</xdr:colOff>
      <xdr:row>89</xdr:row>
      <xdr:rowOff>0</xdr:rowOff>
    </xdr:to>
    <xdr:sp macro="" textlink="">
      <xdr:nvSpPr>
        <xdr:cNvPr id="61" name="pole tekstowe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SpPr txBox="1"/>
      </xdr:nvSpPr>
      <xdr:spPr>
        <a:xfrm>
          <a:off x="1219200" y="17907000"/>
          <a:ext cx="67056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m - przepustowość zaworu bezpieczeństwa [kg/h]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13</xdr:col>
      <xdr:colOff>0</xdr:colOff>
      <xdr:row>91</xdr:row>
      <xdr:rowOff>0</xdr:rowOff>
    </xdr:to>
    <xdr:sp macro="" textlink="">
      <xdr:nvSpPr>
        <xdr:cNvPr id="62" name="pole tekstowe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SpPr txBox="1"/>
      </xdr:nvSpPr>
      <xdr:spPr>
        <a:xfrm>
          <a:off x="1219200" y="18288000"/>
          <a:ext cx="67056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X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udział pary w mieszaninie parowo-wodnej odprowadzanej przez zawory bezpieczeństwa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13</xdr:col>
      <xdr:colOff>0</xdr:colOff>
      <xdr:row>94</xdr:row>
      <xdr:rowOff>0</xdr:rowOff>
    </xdr:to>
    <xdr:sp macro="" textlink="">
      <xdr:nvSpPr>
        <xdr:cNvPr id="63" name="pole tekstowe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SpPr txBox="1"/>
      </xdr:nvSpPr>
      <xdr:spPr>
        <a:xfrm>
          <a:off x="1219200" y="18669000"/>
          <a:ext cx="67056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K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współczynnik poprawkowy uwzględniający właściwości pary i jej parametry przed zaworem</a:t>
          </a:r>
          <a:b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l-PL" sz="1100" b="0" baseline="0"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bezpieczeństwa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13</xdr:col>
      <xdr:colOff>0</xdr:colOff>
      <xdr:row>97</xdr:row>
      <xdr:rowOff>0</xdr:rowOff>
    </xdr:to>
    <xdr:sp macro="" textlink="">
      <xdr:nvSpPr>
        <xdr:cNvPr id="3072" name="pole tekstowe 3071">
          <a:extLst>
            <a:ext uri="{FF2B5EF4-FFF2-40B4-BE49-F238E27FC236}">
              <a16:creationId xmlns:a16="http://schemas.microsoft.com/office/drawing/2014/main" id="{00000000-0008-0000-0600-0000000C0000}"/>
            </a:ext>
          </a:extLst>
        </xdr:cNvPr>
        <xdr:cNvSpPr txBox="1"/>
      </xdr:nvSpPr>
      <xdr:spPr>
        <a:xfrm>
          <a:off x="1219200" y="19240500"/>
          <a:ext cx="67056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K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współczynnik poprawkowy uwzględniający wpływ stosunku ciśnień przed i za zaworem</a:t>
          </a:r>
          <a:b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l-PL" sz="1100" b="0" baseline="0"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bezpieczeństwa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13</xdr:col>
      <xdr:colOff>0</xdr:colOff>
      <xdr:row>99</xdr:row>
      <xdr:rowOff>0</xdr:rowOff>
    </xdr:to>
    <xdr:sp macro="" textlink="">
      <xdr:nvSpPr>
        <xdr:cNvPr id="3074" name="pole tekstowe 3073">
          <a:extLst>
            <a:ext uri="{FF2B5EF4-FFF2-40B4-BE49-F238E27FC236}">
              <a16:creationId xmlns:a16="http://schemas.microsoft.com/office/drawing/2014/main" id="{00000000-0008-0000-0600-0000020C0000}"/>
            </a:ext>
          </a:extLst>
        </xdr:cNvPr>
        <xdr:cNvSpPr txBox="1"/>
      </xdr:nvSpPr>
      <xdr:spPr>
        <a:xfrm>
          <a:off x="1219200" y="19812000"/>
          <a:ext cx="67056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α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pg</a:t>
          </a:r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  -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współczynnik wypływu zaworu bezpieczeństwa dla par i </a:t>
          </a:r>
          <a:r>
            <a:rPr lang="pl-PL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gazów; </a:t>
          </a:r>
          <a:r>
            <a:rPr lang="el-GR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α</a:t>
          </a:r>
          <a:r>
            <a:rPr lang="pl-PL" sz="1100" b="0" baseline="-25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pg</a:t>
          </a:r>
          <a:r>
            <a:rPr lang="pl-PL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= 0,9</a:t>
          </a:r>
          <a:r>
            <a:rPr lang="el-GR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α</a:t>
          </a:r>
          <a:r>
            <a:rPr lang="pl-PL" sz="1100" b="0" baseline="-25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pgrz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13</xdr:col>
      <xdr:colOff>0</xdr:colOff>
      <xdr:row>101</xdr:row>
      <xdr:rowOff>0</xdr:rowOff>
    </xdr:to>
    <xdr:sp macro="" textlink="">
      <xdr:nvSpPr>
        <xdr:cNvPr id="3076" name="pole tekstowe 3075">
          <a:extLst>
            <a:ext uri="{FF2B5EF4-FFF2-40B4-BE49-F238E27FC236}">
              <a16:creationId xmlns:a16="http://schemas.microsoft.com/office/drawing/2014/main" id="{00000000-0008-0000-0600-0000040C0000}"/>
            </a:ext>
          </a:extLst>
        </xdr:cNvPr>
        <xdr:cNvSpPr txBox="1"/>
      </xdr:nvSpPr>
      <xdr:spPr>
        <a:xfrm>
          <a:off x="1219200" y="20193000"/>
          <a:ext cx="67056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α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 - współczynnik wypływu zaworu bezpieczeństwa dla </a:t>
          </a:r>
          <a:r>
            <a:rPr lang="pl-PL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cieczy; </a:t>
          </a:r>
          <a:r>
            <a:rPr lang="el-GR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α</a:t>
          </a:r>
          <a:r>
            <a:rPr lang="pl-PL" sz="1100" b="0" baseline="-25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pl-PL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= 0,9</a:t>
          </a:r>
          <a:r>
            <a:rPr lang="el-GR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α</a:t>
          </a:r>
          <a:r>
            <a:rPr lang="pl-PL" sz="1100" b="0" baseline="-25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crz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13</xdr:col>
      <xdr:colOff>0</xdr:colOff>
      <xdr:row>103</xdr:row>
      <xdr:rowOff>0</xdr:rowOff>
    </xdr:to>
    <xdr:sp macro="" textlink="">
      <xdr:nvSpPr>
        <xdr:cNvPr id="3077" name="pole tekstowe 3076">
          <a:extLst>
            <a:ext uri="{FF2B5EF4-FFF2-40B4-BE49-F238E27FC236}">
              <a16:creationId xmlns:a16="http://schemas.microsoft.com/office/drawing/2014/main" id="{00000000-0008-0000-0600-0000050C0000}"/>
            </a:ext>
          </a:extLst>
        </xdr:cNvPr>
        <xdr:cNvSpPr txBox="1"/>
      </xdr:nvSpPr>
      <xdr:spPr>
        <a:xfrm>
          <a:off x="1219200" y="20574000"/>
          <a:ext cx="67056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ρ</a:t>
          </a:r>
          <a:r>
            <a:rPr lang="el-GR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 -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gęstość wody przed zaworem bezpieczeństwa przy ciśnieniu 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[kg/m</a:t>
          </a:r>
          <a:r>
            <a:rPr lang="pl-PL" sz="1100" b="0" baseline="300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13</xdr:col>
      <xdr:colOff>0</xdr:colOff>
      <xdr:row>106</xdr:row>
      <xdr:rowOff>0</xdr:rowOff>
    </xdr:to>
    <xdr:sp macro="" textlink="">
      <xdr:nvSpPr>
        <xdr:cNvPr id="3078" name="pole tekstowe 3077">
          <a:extLst>
            <a:ext uri="{FF2B5EF4-FFF2-40B4-BE49-F238E27FC236}">
              <a16:creationId xmlns:a16="http://schemas.microsoft.com/office/drawing/2014/main" id="{00000000-0008-0000-0600-0000060C0000}"/>
            </a:ext>
          </a:extLst>
        </xdr:cNvPr>
        <xdr:cNvSpPr txBox="1"/>
      </xdr:nvSpPr>
      <xdr:spPr>
        <a:xfrm>
          <a:off x="1219200" y="20955000"/>
          <a:ext cx="67056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maksymalne ciśnienie przed zaworem bezpieczeństwa, nie większe niż 1,1 ciśnienia dopuszczonego</a:t>
          </a:r>
          <a:b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l-PL" sz="1100" b="0" baseline="0"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zabezpieczenia kotła [MPa]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13</xdr:col>
      <xdr:colOff>0</xdr:colOff>
      <xdr:row>108</xdr:row>
      <xdr:rowOff>0</xdr:rowOff>
    </xdr:to>
    <xdr:sp macro="" textlink="">
      <xdr:nvSpPr>
        <xdr:cNvPr id="3079" name="pole tekstowe 3078">
          <a:extLst>
            <a:ext uri="{FF2B5EF4-FFF2-40B4-BE49-F238E27FC236}">
              <a16:creationId xmlns:a16="http://schemas.microsoft.com/office/drawing/2014/main" id="{00000000-0008-0000-0600-0000070C0000}"/>
            </a:ext>
          </a:extLst>
        </xdr:cNvPr>
        <xdr:cNvSpPr txBox="1"/>
      </xdr:nvSpPr>
      <xdr:spPr>
        <a:xfrm>
          <a:off x="1219200" y="21526500"/>
          <a:ext cx="67056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ciśnienie odpływowe [MPa]</a:t>
          </a:r>
        </a:p>
      </xdr:txBody>
    </xdr:sp>
    <xdr:clientData/>
  </xdr:twoCellAnchor>
  <xdr:oneCellAnchor>
    <xdr:from>
      <xdr:col>1</xdr:col>
      <xdr:colOff>0</xdr:colOff>
      <xdr:row>108</xdr:row>
      <xdr:rowOff>0</xdr:rowOff>
    </xdr:from>
    <xdr:ext cx="7315200" cy="5715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80" name="pole tekstowe 3079">
              <a:extLst>
                <a:ext uri="{FF2B5EF4-FFF2-40B4-BE49-F238E27FC236}">
                  <a16:creationId xmlns:a16="http://schemas.microsoft.com/office/drawing/2014/main" id="{00000000-0008-0000-0600-0000080C0000}"/>
                </a:ext>
              </a:extLst>
            </xdr:cNvPr>
            <xdr:cNvSpPr txBox="1"/>
          </xdr:nvSpPr>
          <xdr:spPr>
            <a:xfrm>
              <a:off x="609600" y="203835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𝑋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𝑖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𝑖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</m:num>
                      <m:den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𝑟</m:t>
                        </m:r>
                      </m:den>
                    </m:f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3080" name="pole tekstowe 3079">
              <a:extLst>
                <a:ext uri="{FF2B5EF4-FFF2-40B4-BE49-F238E27FC236}">
                  <a16:creationId xmlns:a16="http://schemas.microsoft.com/office/drawing/2014/main" id="{00000000-0008-0000-0400-0000080C0000}"/>
                </a:ext>
              </a:extLst>
            </xdr:cNvPr>
            <xdr:cNvSpPr txBox="1"/>
          </xdr:nvSpPr>
          <xdr:spPr>
            <a:xfrm>
              <a:off x="609600" y="203835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𝑋_2=(𝑖_1−𝑖_2)/𝑟</a:t>
              </a:r>
              <a:endParaRPr lang="pl-PL" sz="1400"/>
            </a:p>
          </xdr:txBody>
        </xdr:sp>
      </mc:Fallback>
    </mc:AlternateContent>
    <xdr:clientData/>
  </xdr:oneCellAnchor>
  <xdr:twoCellAnchor>
    <xdr:from>
      <xdr:col>2</xdr:col>
      <xdr:colOff>0</xdr:colOff>
      <xdr:row>111</xdr:row>
      <xdr:rowOff>0</xdr:rowOff>
    </xdr:from>
    <xdr:to>
      <xdr:col>13</xdr:col>
      <xdr:colOff>0</xdr:colOff>
      <xdr:row>112</xdr:row>
      <xdr:rowOff>0</xdr:rowOff>
    </xdr:to>
    <xdr:sp macro="" textlink="">
      <xdr:nvSpPr>
        <xdr:cNvPr id="3081" name="pole tekstowe 3080">
          <a:extLst>
            <a:ext uri="{FF2B5EF4-FFF2-40B4-BE49-F238E27FC236}">
              <a16:creationId xmlns:a16="http://schemas.microsoft.com/office/drawing/2014/main" id="{00000000-0008-0000-0600-0000090C0000}"/>
            </a:ext>
          </a:extLst>
        </xdr:cNvPr>
        <xdr:cNvSpPr txBox="1"/>
      </xdr:nvSpPr>
      <xdr:spPr>
        <a:xfrm>
          <a:off x="1219200" y="22479000"/>
          <a:ext cx="67056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i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entalpia wody przed zaworem bezpieczeństwa przy ciśnieniu 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[kJ/kgK]</a:t>
          </a:r>
        </a:p>
      </xdr:txBody>
    </xdr:sp>
    <xdr:clientData/>
  </xdr:twoCellAnchor>
  <xdr:twoCellAnchor>
    <xdr:from>
      <xdr:col>2</xdr:col>
      <xdr:colOff>0</xdr:colOff>
      <xdr:row>111</xdr:row>
      <xdr:rowOff>180975</xdr:rowOff>
    </xdr:from>
    <xdr:to>
      <xdr:col>13</xdr:col>
      <xdr:colOff>0</xdr:colOff>
      <xdr:row>113</xdr:row>
      <xdr:rowOff>180975</xdr:rowOff>
    </xdr:to>
    <xdr:sp macro="" textlink="">
      <xdr:nvSpPr>
        <xdr:cNvPr id="3082" name="pole tekstowe 3081">
          <a:extLst>
            <a:ext uri="{FF2B5EF4-FFF2-40B4-BE49-F238E27FC236}">
              <a16:creationId xmlns:a16="http://schemas.microsoft.com/office/drawing/2014/main" id="{00000000-0008-0000-0600-00000A0C0000}"/>
            </a:ext>
          </a:extLst>
        </xdr:cNvPr>
        <xdr:cNvSpPr txBox="1"/>
      </xdr:nvSpPr>
      <xdr:spPr>
        <a:xfrm>
          <a:off x="1219200" y="21135975"/>
          <a:ext cx="67056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i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entalpia wody na wylocie z zaworu bezpieczeństwa przy ciśnieniu 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[kJ/kgK]</a:t>
          </a:r>
        </a:p>
      </xdr:txBody>
    </xdr:sp>
    <xdr:clientData/>
  </xdr:twoCellAnchor>
  <xdr:twoCellAnchor>
    <xdr:from>
      <xdr:col>2</xdr:col>
      <xdr:colOff>0</xdr:colOff>
      <xdr:row>113</xdr:row>
      <xdr:rowOff>95250</xdr:rowOff>
    </xdr:from>
    <xdr:to>
      <xdr:col>13</xdr:col>
      <xdr:colOff>0</xdr:colOff>
      <xdr:row>115</xdr:row>
      <xdr:rowOff>9525</xdr:rowOff>
    </xdr:to>
    <xdr:sp macro="" textlink="">
      <xdr:nvSpPr>
        <xdr:cNvPr id="3083" name="pole tekstowe 3082">
          <a:extLst>
            <a:ext uri="{FF2B5EF4-FFF2-40B4-BE49-F238E27FC236}">
              <a16:creationId xmlns:a16="http://schemas.microsoft.com/office/drawing/2014/main" id="{00000000-0008-0000-0600-00000B0C0000}"/>
            </a:ext>
          </a:extLst>
        </xdr:cNvPr>
        <xdr:cNvSpPr txBox="1"/>
      </xdr:nvSpPr>
      <xdr:spPr>
        <a:xfrm>
          <a:off x="1219200" y="21431250"/>
          <a:ext cx="670560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i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= 417,5 [kJ/kgK]</a:t>
          </a:r>
        </a:p>
      </xdr:txBody>
    </xdr:sp>
    <xdr:clientData/>
  </xdr:twoCellAnchor>
  <xdr:twoCellAnchor>
    <xdr:from>
      <xdr:col>1</xdr:col>
      <xdr:colOff>0</xdr:colOff>
      <xdr:row>115</xdr:row>
      <xdr:rowOff>0</xdr:rowOff>
    </xdr:from>
    <xdr:to>
      <xdr:col>13</xdr:col>
      <xdr:colOff>0</xdr:colOff>
      <xdr:row>117</xdr:row>
      <xdr:rowOff>0</xdr:rowOff>
    </xdr:to>
    <xdr:sp macro="" textlink="'obl_K.W.1'!J9">
      <xdr:nvSpPr>
        <xdr:cNvPr id="3084" name="pole tekstowe 3083">
          <a:extLst>
            <a:ext uri="{FF2B5EF4-FFF2-40B4-BE49-F238E27FC236}">
              <a16:creationId xmlns:a16="http://schemas.microsoft.com/office/drawing/2014/main" id="{00000000-0008-0000-0600-00000C0C0000}"/>
            </a:ext>
          </a:extLst>
        </xdr:cNvPr>
        <xdr:cNvSpPr txBox="1"/>
      </xdr:nvSpPr>
      <xdr:spPr>
        <a:xfrm>
          <a:off x="609600" y="23622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9921D9EF-520F-406A-8AD9-05E0EE44853E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Do obliczeń przyjęto zawór bezpieczeństwa IMI PNEUMATEX: DSV 25 DGF 2,5 [bar] A = 415,48 [mm²]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5</xdr:col>
      <xdr:colOff>409575</xdr:colOff>
      <xdr:row>119</xdr:row>
      <xdr:rowOff>0</xdr:rowOff>
    </xdr:to>
    <xdr:grpSp>
      <xdr:nvGrpSpPr>
        <xdr:cNvPr id="3107" name="Grupa 3106">
          <a:extLst>
            <a:ext uri="{FF2B5EF4-FFF2-40B4-BE49-F238E27FC236}">
              <a16:creationId xmlns:a16="http://schemas.microsoft.com/office/drawing/2014/main" id="{00000000-0008-0000-0600-0000230C0000}"/>
            </a:ext>
          </a:extLst>
        </xdr:cNvPr>
        <xdr:cNvGrpSpPr/>
      </xdr:nvGrpSpPr>
      <xdr:grpSpPr>
        <a:xfrm>
          <a:off x="1219200" y="22288500"/>
          <a:ext cx="2238375" cy="381000"/>
          <a:chOff x="1219200" y="22479000"/>
          <a:chExt cx="2238375" cy="381000"/>
        </a:xfrm>
      </xdr:grpSpPr>
      <xdr:sp macro="" textlink="">
        <xdr:nvSpPr>
          <xdr:cNvPr id="3085" name="pole tekstowe 3084">
            <a:extLst>
              <a:ext uri="{FF2B5EF4-FFF2-40B4-BE49-F238E27FC236}">
                <a16:creationId xmlns:a16="http://schemas.microsoft.com/office/drawing/2014/main" id="{00000000-0008-0000-0600-00000D0C0000}"/>
              </a:ext>
            </a:extLst>
          </xdr:cNvPr>
          <xdr:cNvSpPr txBox="1"/>
        </xdr:nvSpPr>
        <xdr:spPr>
          <a:xfrm>
            <a:off x="1219200" y="22479000"/>
            <a:ext cx="609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K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1</a:t>
            </a:r>
            <a:r>
              <a:rPr lang="pl-PL" sz="1100" b="0" baseline="0">
                <a:latin typeface="Arial" panose="020B0604020202020204" pitchFamily="34" charset="0"/>
                <a:cs typeface="Arial" panose="020B0604020202020204" pitchFamily="34" charset="0"/>
              </a:rPr>
              <a:t> = </a:t>
            </a:r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1'!C16">
        <xdr:nvSpPr>
          <xdr:cNvPr id="3093" name="pole tekstowe 3092">
            <a:extLst>
              <a:ext uri="{FF2B5EF4-FFF2-40B4-BE49-F238E27FC236}">
                <a16:creationId xmlns:a16="http://schemas.microsoft.com/office/drawing/2014/main" id="{00000000-0008-0000-0600-0000150C0000}"/>
              </a:ext>
            </a:extLst>
          </xdr:cNvPr>
          <xdr:cNvSpPr txBox="1"/>
        </xdr:nvSpPr>
        <xdr:spPr>
          <a:xfrm>
            <a:off x="1628775" y="22479000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F082BA6A-8D20-4522-B394-FDFFEA508C34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0,535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0</xdr:colOff>
      <xdr:row>118</xdr:row>
      <xdr:rowOff>142875</xdr:rowOff>
    </xdr:from>
    <xdr:to>
      <xdr:col>5</xdr:col>
      <xdr:colOff>409575</xdr:colOff>
      <xdr:row>120</xdr:row>
      <xdr:rowOff>142875</xdr:rowOff>
    </xdr:to>
    <xdr:grpSp>
      <xdr:nvGrpSpPr>
        <xdr:cNvPr id="3108" name="Grupa 3107">
          <a:extLst>
            <a:ext uri="{FF2B5EF4-FFF2-40B4-BE49-F238E27FC236}">
              <a16:creationId xmlns:a16="http://schemas.microsoft.com/office/drawing/2014/main" id="{00000000-0008-0000-0600-0000240C0000}"/>
            </a:ext>
          </a:extLst>
        </xdr:cNvPr>
        <xdr:cNvGrpSpPr/>
      </xdr:nvGrpSpPr>
      <xdr:grpSpPr>
        <a:xfrm>
          <a:off x="1219200" y="22621875"/>
          <a:ext cx="2238375" cy="381000"/>
          <a:chOff x="1219200" y="22860000"/>
          <a:chExt cx="2238375" cy="381000"/>
        </a:xfrm>
      </xdr:grpSpPr>
      <xdr:sp macro="" textlink="">
        <xdr:nvSpPr>
          <xdr:cNvPr id="3086" name="pole tekstowe 3085">
            <a:extLst>
              <a:ext uri="{FF2B5EF4-FFF2-40B4-BE49-F238E27FC236}">
                <a16:creationId xmlns:a16="http://schemas.microsoft.com/office/drawing/2014/main" id="{00000000-0008-0000-0600-00000E0C0000}"/>
              </a:ext>
            </a:extLst>
          </xdr:cNvPr>
          <xdr:cNvSpPr txBox="1"/>
        </xdr:nvSpPr>
        <xdr:spPr>
          <a:xfrm>
            <a:off x="1219200" y="22860000"/>
            <a:ext cx="609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K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2</a:t>
            </a:r>
            <a:r>
              <a:rPr lang="pl-PL" sz="1100" b="0" baseline="0">
                <a:latin typeface="Arial" panose="020B0604020202020204" pitchFamily="34" charset="0"/>
                <a:cs typeface="Arial" panose="020B0604020202020204" pitchFamily="34" charset="0"/>
              </a:rPr>
              <a:t> = </a:t>
            </a:r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1'!C28">
        <xdr:nvSpPr>
          <xdr:cNvPr id="3094" name="pole tekstowe 3093">
            <a:extLst>
              <a:ext uri="{FF2B5EF4-FFF2-40B4-BE49-F238E27FC236}">
                <a16:creationId xmlns:a16="http://schemas.microsoft.com/office/drawing/2014/main" id="{00000000-0008-0000-0600-0000160C0000}"/>
              </a:ext>
            </a:extLst>
          </xdr:cNvPr>
          <xdr:cNvSpPr txBox="1"/>
        </xdr:nvSpPr>
        <xdr:spPr>
          <a:xfrm>
            <a:off x="1628775" y="22860000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28AF7A9C-58D6-4412-BE94-0E11D1AC5384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1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0</xdr:colOff>
      <xdr:row>120</xdr:row>
      <xdr:rowOff>95250</xdr:rowOff>
    </xdr:from>
    <xdr:to>
      <xdr:col>5</xdr:col>
      <xdr:colOff>361950</xdr:colOff>
      <xdr:row>122</xdr:row>
      <xdr:rowOff>95250</xdr:rowOff>
    </xdr:to>
    <xdr:grpSp>
      <xdr:nvGrpSpPr>
        <xdr:cNvPr id="3109" name="Grupa 3108">
          <a:extLst>
            <a:ext uri="{FF2B5EF4-FFF2-40B4-BE49-F238E27FC236}">
              <a16:creationId xmlns:a16="http://schemas.microsoft.com/office/drawing/2014/main" id="{00000000-0008-0000-0600-0000250C0000}"/>
            </a:ext>
          </a:extLst>
        </xdr:cNvPr>
        <xdr:cNvGrpSpPr/>
      </xdr:nvGrpSpPr>
      <xdr:grpSpPr>
        <a:xfrm>
          <a:off x="1219200" y="22955250"/>
          <a:ext cx="2190750" cy="381000"/>
          <a:chOff x="1219200" y="23241000"/>
          <a:chExt cx="2190750" cy="381000"/>
        </a:xfrm>
      </xdr:grpSpPr>
      <xdr:sp macro="" textlink="">
        <xdr:nvSpPr>
          <xdr:cNvPr id="3087" name="pole tekstowe 3086">
            <a:extLst>
              <a:ext uri="{FF2B5EF4-FFF2-40B4-BE49-F238E27FC236}">
                <a16:creationId xmlns:a16="http://schemas.microsoft.com/office/drawing/2014/main" id="{00000000-0008-0000-0600-00000F0C0000}"/>
              </a:ext>
            </a:extLst>
          </xdr:cNvPr>
          <xdr:cNvSpPr txBox="1"/>
        </xdr:nvSpPr>
        <xdr:spPr>
          <a:xfrm>
            <a:off x="1219200" y="23241000"/>
            <a:ext cx="609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1">
                <a:latin typeface="Arial" panose="020B0604020202020204" pitchFamily="34" charset="0"/>
                <a:cs typeface="Arial" panose="020B0604020202020204" pitchFamily="34" charset="0"/>
              </a:rPr>
              <a:t>α</a:t>
            </a:r>
            <a:r>
              <a:rPr lang="pl-PL" sz="1100" b="1" baseline="-25000">
                <a:latin typeface="Arial" panose="020B0604020202020204" pitchFamily="34" charset="0"/>
                <a:cs typeface="Arial" panose="020B0604020202020204" pitchFamily="34" charset="0"/>
              </a:rPr>
              <a:t>pg</a:t>
            </a:r>
            <a:r>
              <a:rPr lang="pl-PL" sz="1100" b="1" baseline="0">
                <a:latin typeface="Arial" panose="020B0604020202020204" pitchFamily="34" charset="0"/>
                <a:cs typeface="Arial" panose="020B0604020202020204" pitchFamily="34" charset="0"/>
              </a:rPr>
              <a:t> = </a:t>
            </a:r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1'!C17">
        <xdr:nvSpPr>
          <xdr:cNvPr id="3095" name="pole tekstowe 3094">
            <a:extLst>
              <a:ext uri="{FF2B5EF4-FFF2-40B4-BE49-F238E27FC236}">
                <a16:creationId xmlns:a16="http://schemas.microsoft.com/office/drawing/2014/main" id="{00000000-0008-0000-0600-0000170C0000}"/>
              </a:ext>
            </a:extLst>
          </xdr:cNvPr>
          <xdr:cNvSpPr txBox="1"/>
        </xdr:nvSpPr>
        <xdr:spPr>
          <a:xfrm>
            <a:off x="1581150" y="23241000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26547B74-B970-4621-A9C5-A0CA7EE65D21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0,567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0</xdr:colOff>
      <xdr:row>122</xdr:row>
      <xdr:rowOff>47625</xdr:rowOff>
    </xdr:from>
    <xdr:to>
      <xdr:col>5</xdr:col>
      <xdr:colOff>333375</xdr:colOff>
      <xdr:row>124</xdr:row>
      <xdr:rowOff>47625</xdr:rowOff>
    </xdr:to>
    <xdr:grpSp>
      <xdr:nvGrpSpPr>
        <xdr:cNvPr id="3110" name="Grupa 3109">
          <a:extLst>
            <a:ext uri="{FF2B5EF4-FFF2-40B4-BE49-F238E27FC236}">
              <a16:creationId xmlns:a16="http://schemas.microsoft.com/office/drawing/2014/main" id="{00000000-0008-0000-0600-0000260C0000}"/>
            </a:ext>
          </a:extLst>
        </xdr:cNvPr>
        <xdr:cNvGrpSpPr/>
      </xdr:nvGrpSpPr>
      <xdr:grpSpPr>
        <a:xfrm>
          <a:off x="1219200" y="23288625"/>
          <a:ext cx="2162175" cy="381000"/>
          <a:chOff x="1219200" y="23622000"/>
          <a:chExt cx="2162175" cy="381000"/>
        </a:xfrm>
      </xdr:grpSpPr>
      <xdr:sp macro="" textlink="">
        <xdr:nvSpPr>
          <xdr:cNvPr id="3088" name="pole tekstowe 3087">
            <a:extLst>
              <a:ext uri="{FF2B5EF4-FFF2-40B4-BE49-F238E27FC236}">
                <a16:creationId xmlns:a16="http://schemas.microsoft.com/office/drawing/2014/main" id="{00000000-0008-0000-0600-0000100C0000}"/>
              </a:ext>
            </a:extLst>
          </xdr:cNvPr>
          <xdr:cNvSpPr txBox="1"/>
        </xdr:nvSpPr>
        <xdr:spPr>
          <a:xfrm>
            <a:off x="1219200" y="23622000"/>
            <a:ext cx="609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1">
                <a:latin typeface="Arial" panose="020B0604020202020204" pitchFamily="34" charset="0"/>
                <a:cs typeface="Arial" panose="020B0604020202020204" pitchFamily="34" charset="0"/>
              </a:rPr>
              <a:t>α</a:t>
            </a:r>
            <a:r>
              <a:rPr lang="pl-PL" sz="1100" b="1" baseline="-25000">
                <a:latin typeface="Arial" panose="020B0604020202020204" pitchFamily="34" charset="0"/>
                <a:cs typeface="Arial" panose="020B0604020202020204" pitchFamily="34" charset="0"/>
              </a:rPr>
              <a:t>c</a:t>
            </a:r>
            <a:r>
              <a:rPr lang="pl-PL" sz="1100" b="1" baseline="0">
                <a:latin typeface="Arial" panose="020B0604020202020204" pitchFamily="34" charset="0"/>
                <a:cs typeface="Arial" panose="020B0604020202020204" pitchFamily="34" charset="0"/>
              </a:rPr>
              <a:t> = </a:t>
            </a:r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1'!C20">
        <xdr:nvSpPr>
          <xdr:cNvPr id="3096" name="pole tekstowe 3095">
            <a:extLst>
              <a:ext uri="{FF2B5EF4-FFF2-40B4-BE49-F238E27FC236}">
                <a16:creationId xmlns:a16="http://schemas.microsoft.com/office/drawing/2014/main" id="{00000000-0008-0000-0600-0000180C0000}"/>
              </a:ext>
            </a:extLst>
          </xdr:cNvPr>
          <xdr:cNvSpPr txBox="1"/>
        </xdr:nvSpPr>
        <xdr:spPr>
          <a:xfrm>
            <a:off x="1552575" y="23622000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8D23B20C-ED6F-4970-97C2-C45DBF5ED007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0,387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0</xdr:colOff>
      <xdr:row>124</xdr:row>
      <xdr:rowOff>0</xdr:rowOff>
    </xdr:from>
    <xdr:to>
      <xdr:col>5</xdr:col>
      <xdr:colOff>381000</xdr:colOff>
      <xdr:row>126</xdr:row>
      <xdr:rowOff>0</xdr:rowOff>
    </xdr:to>
    <xdr:grpSp>
      <xdr:nvGrpSpPr>
        <xdr:cNvPr id="3111" name="Grupa 3110">
          <a:extLst>
            <a:ext uri="{FF2B5EF4-FFF2-40B4-BE49-F238E27FC236}">
              <a16:creationId xmlns:a16="http://schemas.microsoft.com/office/drawing/2014/main" id="{00000000-0008-0000-0600-0000270C0000}"/>
            </a:ext>
          </a:extLst>
        </xdr:cNvPr>
        <xdr:cNvGrpSpPr/>
      </xdr:nvGrpSpPr>
      <xdr:grpSpPr>
        <a:xfrm>
          <a:off x="1219200" y="23622000"/>
          <a:ext cx="2209800" cy="381000"/>
          <a:chOff x="1219200" y="24003000"/>
          <a:chExt cx="2209800" cy="381000"/>
        </a:xfrm>
      </xdr:grpSpPr>
      <xdr:sp macro="" textlink="">
        <xdr:nvSpPr>
          <xdr:cNvPr id="3089" name="pole tekstowe 3088">
            <a:extLst>
              <a:ext uri="{FF2B5EF4-FFF2-40B4-BE49-F238E27FC236}">
                <a16:creationId xmlns:a16="http://schemas.microsoft.com/office/drawing/2014/main" id="{00000000-0008-0000-0600-0000110C0000}"/>
              </a:ext>
            </a:extLst>
          </xdr:cNvPr>
          <xdr:cNvSpPr txBox="1"/>
        </xdr:nvSpPr>
        <xdr:spPr>
          <a:xfrm>
            <a:off x="1219200" y="24003000"/>
            <a:ext cx="609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p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1</a:t>
            </a:r>
            <a:r>
              <a:rPr lang="pl-PL" sz="1100" b="0" baseline="0">
                <a:latin typeface="Arial" panose="020B0604020202020204" pitchFamily="34" charset="0"/>
                <a:cs typeface="Arial" panose="020B0604020202020204" pitchFamily="34" charset="0"/>
              </a:rPr>
              <a:t> = </a:t>
            </a:r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1'!G29">
        <xdr:nvSpPr>
          <xdr:cNvPr id="3097" name="pole tekstowe 3096">
            <a:extLst>
              <a:ext uri="{FF2B5EF4-FFF2-40B4-BE49-F238E27FC236}">
                <a16:creationId xmlns:a16="http://schemas.microsoft.com/office/drawing/2014/main" id="{00000000-0008-0000-0600-0000190C0000}"/>
              </a:ext>
            </a:extLst>
          </xdr:cNvPr>
          <xdr:cNvSpPr txBox="1"/>
        </xdr:nvSpPr>
        <xdr:spPr>
          <a:xfrm>
            <a:off x="1600200" y="24003000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9763CB45-7063-449E-800C-0E793CCCD303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0,275 [MPa]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0</xdr:colOff>
      <xdr:row>125</xdr:row>
      <xdr:rowOff>142875</xdr:rowOff>
    </xdr:from>
    <xdr:to>
      <xdr:col>5</xdr:col>
      <xdr:colOff>381000</xdr:colOff>
      <xdr:row>127</xdr:row>
      <xdr:rowOff>142875</xdr:rowOff>
    </xdr:to>
    <xdr:grpSp>
      <xdr:nvGrpSpPr>
        <xdr:cNvPr id="3112" name="Grupa 3111">
          <a:extLst>
            <a:ext uri="{FF2B5EF4-FFF2-40B4-BE49-F238E27FC236}">
              <a16:creationId xmlns:a16="http://schemas.microsoft.com/office/drawing/2014/main" id="{00000000-0008-0000-0600-0000280C0000}"/>
            </a:ext>
          </a:extLst>
        </xdr:cNvPr>
        <xdr:cNvGrpSpPr/>
      </xdr:nvGrpSpPr>
      <xdr:grpSpPr>
        <a:xfrm>
          <a:off x="1219200" y="23955375"/>
          <a:ext cx="2209800" cy="381000"/>
          <a:chOff x="1219200" y="24384000"/>
          <a:chExt cx="2209800" cy="381000"/>
        </a:xfrm>
      </xdr:grpSpPr>
      <xdr:sp macro="" textlink="">
        <xdr:nvSpPr>
          <xdr:cNvPr id="3090" name="pole tekstowe 3089">
            <a:extLst>
              <a:ext uri="{FF2B5EF4-FFF2-40B4-BE49-F238E27FC236}">
                <a16:creationId xmlns:a16="http://schemas.microsoft.com/office/drawing/2014/main" id="{00000000-0008-0000-0600-0000120C0000}"/>
              </a:ext>
            </a:extLst>
          </xdr:cNvPr>
          <xdr:cNvSpPr txBox="1"/>
        </xdr:nvSpPr>
        <xdr:spPr>
          <a:xfrm>
            <a:off x="1219200" y="24384000"/>
            <a:ext cx="609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p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2</a:t>
            </a:r>
            <a:r>
              <a:rPr lang="pl-PL" sz="1100" b="0" baseline="0">
                <a:latin typeface="Arial" panose="020B0604020202020204" pitchFamily="34" charset="0"/>
                <a:cs typeface="Arial" panose="020B0604020202020204" pitchFamily="34" charset="0"/>
              </a:rPr>
              <a:t> = </a:t>
            </a:r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1'!G30">
        <xdr:nvSpPr>
          <xdr:cNvPr id="3098" name="pole tekstowe 3097">
            <a:extLst>
              <a:ext uri="{FF2B5EF4-FFF2-40B4-BE49-F238E27FC236}">
                <a16:creationId xmlns:a16="http://schemas.microsoft.com/office/drawing/2014/main" id="{00000000-0008-0000-0600-00001A0C0000}"/>
              </a:ext>
            </a:extLst>
          </xdr:cNvPr>
          <xdr:cNvSpPr txBox="1"/>
        </xdr:nvSpPr>
        <xdr:spPr>
          <a:xfrm>
            <a:off x="1600200" y="24384000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3CEF97D5-45F8-4795-BE82-5F06CCA1E709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 [MPa]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0</xdr:colOff>
      <xdr:row>127</xdr:row>
      <xdr:rowOff>95250</xdr:rowOff>
    </xdr:from>
    <xdr:to>
      <xdr:col>5</xdr:col>
      <xdr:colOff>381000</xdr:colOff>
      <xdr:row>129</xdr:row>
      <xdr:rowOff>95250</xdr:rowOff>
    </xdr:to>
    <xdr:grpSp>
      <xdr:nvGrpSpPr>
        <xdr:cNvPr id="3115" name="Grupa 3114">
          <a:extLst>
            <a:ext uri="{FF2B5EF4-FFF2-40B4-BE49-F238E27FC236}">
              <a16:creationId xmlns:a16="http://schemas.microsoft.com/office/drawing/2014/main" id="{00000000-0008-0000-0600-00002B0C0000}"/>
            </a:ext>
          </a:extLst>
        </xdr:cNvPr>
        <xdr:cNvGrpSpPr/>
      </xdr:nvGrpSpPr>
      <xdr:grpSpPr>
        <a:xfrm>
          <a:off x="1219200" y="24288750"/>
          <a:ext cx="2209800" cy="381000"/>
          <a:chOff x="1219200" y="24765000"/>
          <a:chExt cx="2209800" cy="381000"/>
        </a:xfrm>
      </xdr:grpSpPr>
      <xdr:sp macro="" textlink="">
        <xdr:nvSpPr>
          <xdr:cNvPr id="3091" name="pole tekstowe 3090">
            <a:extLst>
              <a:ext uri="{FF2B5EF4-FFF2-40B4-BE49-F238E27FC236}">
                <a16:creationId xmlns:a16="http://schemas.microsoft.com/office/drawing/2014/main" id="{00000000-0008-0000-0600-0000130C0000}"/>
              </a:ext>
            </a:extLst>
          </xdr:cNvPr>
          <xdr:cNvSpPr txBox="1"/>
        </xdr:nvSpPr>
        <xdr:spPr>
          <a:xfrm>
            <a:off x="1219200" y="24765000"/>
            <a:ext cx="609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0">
                <a:latin typeface="Arial" panose="020B0604020202020204" pitchFamily="34" charset="0"/>
                <a:cs typeface="Arial" panose="020B0604020202020204" pitchFamily="34" charset="0"/>
              </a:rPr>
              <a:t>ρ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1</a:t>
            </a:r>
            <a:r>
              <a:rPr lang="pl-PL" sz="1100" b="0" baseline="0">
                <a:latin typeface="Arial" panose="020B0604020202020204" pitchFamily="34" charset="0"/>
                <a:cs typeface="Arial" panose="020B0604020202020204" pitchFamily="34" charset="0"/>
              </a:rPr>
              <a:t> = </a:t>
            </a:r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1'!E21">
        <xdr:nvSpPr>
          <xdr:cNvPr id="3099" name="pole tekstowe 3098">
            <a:extLst>
              <a:ext uri="{FF2B5EF4-FFF2-40B4-BE49-F238E27FC236}">
                <a16:creationId xmlns:a16="http://schemas.microsoft.com/office/drawing/2014/main" id="{00000000-0008-0000-0600-00001B0C0000}"/>
              </a:ext>
            </a:extLst>
          </xdr:cNvPr>
          <xdr:cNvSpPr txBox="1"/>
        </xdr:nvSpPr>
        <xdr:spPr>
          <a:xfrm>
            <a:off x="1600200" y="24765000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6AF64AD5-1618-40B8-8250-E64BBE915991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927,1  [kg/m³]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0</xdr:colOff>
      <xdr:row>129</xdr:row>
      <xdr:rowOff>47625</xdr:rowOff>
    </xdr:from>
    <xdr:to>
      <xdr:col>5</xdr:col>
      <xdr:colOff>419100</xdr:colOff>
      <xdr:row>131</xdr:row>
      <xdr:rowOff>0</xdr:rowOff>
    </xdr:to>
    <xdr:grpSp>
      <xdr:nvGrpSpPr>
        <xdr:cNvPr id="3116" name="Grupa 3115">
          <a:extLst>
            <a:ext uri="{FF2B5EF4-FFF2-40B4-BE49-F238E27FC236}">
              <a16:creationId xmlns:a16="http://schemas.microsoft.com/office/drawing/2014/main" id="{00000000-0008-0000-0600-00002C0C0000}"/>
            </a:ext>
          </a:extLst>
        </xdr:cNvPr>
        <xdr:cNvGrpSpPr/>
      </xdr:nvGrpSpPr>
      <xdr:grpSpPr>
        <a:xfrm>
          <a:off x="1219200" y="24622125"/>
          <a:ext cx="2247900" cy="333375"/>
          <a:chOff x="1219200" y="25146000"/>
          <a:chExt cx="2247900" cy="381000"/>
        </a:xfrm>
      </xdr:grpSpPr>
      <xdr:sp macro="" textlink="">
        <xdr:nvSpPr>
          <xdr:cNvPr id="3092" name="pole tekstowe 3091">
            <a:extLst>
              <a:ext uri="{FF2B5EF4-FFF2-40B4-BE49-F238E27FC236}">
                <a16:creationId xmlns:a16="http://schemas.microsoft.com/office/drawing/2014/main" id="{00000000-0008-0000-0600-0000140C0000}"/>
              </a:ext>
            </a:extLst>
          </xdr:cNvPr>
          <xdr:cNvSpPr txBox="1"/>
        </xdr:nvSpPr>
        <xdr:spPr>
          <a:xfrm>
            <a:off x="1219200" y="25146000"/>
            <a:ext cx="609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X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2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pl-PL" sz="1100" b="0" baseline="0">
                <a:latin typeface="Arial" panose="020B0604020202020204" pitchFamily="34" charset="0"/>
                <a:cs typeface="Arial" panose="020B0604020202020204" pitchFamily="34" charset="0"/>
              </a:rPr>
              <a:t>= </a:t>
            </a:r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1'!C32">
        <xdr:nvSpPr>
          <xdr:cNvPr id="3100" name="pole tekstowe 3099">
            <a:extLst>
              <a:ext uri="{FF2B5EF4-FFF2-40B4-BE49-F238E27FC236}">
                <a16:creationId xmlns:a16="http://schemas.microsoft.com/office/drawing/2014/main" id="{00000000-0008-0000-0600-00001C0C0000}"/>
              </a:ext>
            </a:extLst>
          </xdr:cNvPr>
          <xdr:cNvSpPr txBox="1"/>
        </xdr:nvSpPr>
        <xdr:spPr>
          <a:xfrm>
            <a:off x="1638300" y="25146000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A41F096B-A616-4F0F-B582-3D4D3D4AE86B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0,08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0</xdr:colOff>
      <xdr:row>130</xdr:row>
      <xdr:rowOff>114300</xdr:rowOff>
    </xdr:from>
    <xdr:to>
      <xdr:col>13</xdr:col>
      <xdr:colOff>0</xdr:colOff>
      <xdr:row>132</xdr:row>
      <xdr:rowOff>114300</xdr:rowOff>
    </xdr:to>
    <xdr:sp macro="" textlink="">
      <xdr:nvSpPr>
        <xdr:cNvPr id="3101" name="pole tekstowe 3100">
          <a:extLst>
            <a:ext uri="{FF2B5EF4-FFF2-40B4-BE49-F238E27FC236}">
              <a16:creationId xmlns:a16="http://schemas.microsoft.com/office/drawing/2014/main" id="{00000000-0008-0000-0600-00001D0C0000}"/>
            </a:ext>
          </a:extLst>
        </xdr:cNvPr>
        <xdr:cNvSpPr txBox="1"/>
      </xdr:nvSpPr>
      <xdr:spPr>
        <a:xfrm>
          <a:off x="609600" y="248793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Wymagana obliczeniowa powierzchnia przekroju kanału dopływowego zaworu bezpieczeństwa wynosi:</a:t>
          </a:r>
        </a:p>
      </xdr:txBody>
    </xdr:sp>
    <xdr:clientData/>
  </xdr:twoCellAnchor>
  <xdr:twoCellAnchor>
    <xdr:from>
      <xdr:col>2</xdr:col>
      <xdr:colOff>0</xdr:colOff>
      <xdr:row>132</xdr:row>
      <xdr:rowOff>114300</xdr:rowOff>
    </xdr:from>
    <xdr:to>
      <xdr:col>4</xdr:col>
      <xdr:colOff>438150</xdr:colOff>
      <xdr:row>134</xdr:row>
      <xdr:rowOff>114300</xdr:rowOff>
    </xdr:to>
    <xdr:sp macro="" textlink="'obl_K.W.1'!E36">
      <xdr:nvSpPr>
        <xdr:cNvPr id="3102" name="pole tekstowe 3101">
          <a:extLst>
            <a:ext uri="{FF2B5EF4-FFF2-40B4-BE49-F238E27FC236}">
              <a16:creationId xmlns:a16="http://schemas.microsoft.com/office/drawing/2014/main" id="{00000000-0008-0000-0600-00001E0C0000}"/>
            </a:ext>
          </a:extLst>
        </xdr:cNvPr>
        <xdr:cNvSpPr txBox="1"/>
      </xdr:nvSpPr>
      <xdr:spPr>
        <a:xfrm>
          <a:off x="1219200" y="25260300"/>
          <a:ext cx="165735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E63568-06F3-4EFF-9D30-7765A4281075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A =  151,25  [mm²]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134</xdr:row>
      <xdr:rowOff>85725</xdr:rowOff>
    </xdr:from>
    <xdr:to>
      <xdr:col>13</xdr:col>
      <xdr:colOff>0</xdr:colOff>
      <xdr:row>136</xdr:row>
      <xdr:rowOff>85725</xdr:rowOff>
    </xdr:to>
    <xdr:sp macro="" textlink="'obl_K.W.1'!J40">
      <xdr:nvSpPr>
        <xdr:cNvPr id="3103" name="pole tekstowe 3102">
          <a:extLst>
            <a:ext uri="{FF2B5EF4-FFF2-40B4-BE49-F238E27FC236}">
              <a16:creationId xmlns:a16="http://schemas.microsoft.com/office/drawing/2014/main" id="{00000000-0008-0000-0600-00001F0C0000}"/>
            </a:ext>
          </a:extLst>
        </xdr:cNvPr>
        <xdr:cNvSpPr txBox="1"/>
      </xdr:nvSpPr>
      <xdr:spPr>
        <a:xfrm>
          <a:off x="609600" y="25612725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DF905A9-F192-4194-B56F-97F3BA4BAAED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Dobrano zawór bezpieczeństwa PNEUMATEX: DSV 25 DGF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136</xdr:row>
      <xdr:rowOff>85725</xdr:rowOff>
    </xdr:from>
    <xdr:to>
      <xdr:col>13</xdr:col>
      <xdr:colOff>0</xdr:colOff>
      <xdr:row>138</xdr:row>
      <xdr:rowOff>76200</xdr:rowOff>
    </xdr:to>
    <xdr:sp macro="" textlink="'obl_K.W.1'!J41">
      <xdr:nvSpPr>
        <xdr:cNvPr id="3104" name="pole tekstowe 3103">
          <a:extLst>
            <a:ext uri="{FF2B5EF4-FFF2-40B4-BE49-F238E27FC236}">
              <a16:creationId xmlns:a16="http://schemas.microsoft.com/office/drawing/2014/main" id="{00000000-0008-0000-0600-0000200C0000}"/>
            </a:ext>
          </a:extLst>
        </xdr:cNvPr>
        <xdr:cNvSpPr txBox="1"/>
      </xdr:nvSpPr>
      <xdr:spPr>
        <a:xfrm>
          <a:off x="609600" y="25993725"/>
          <a:ext cx="731520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132FC9F-0F66-48E3-9E91-66DB988FD023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Ciśnienie nastawy zaworu bezpieczeństwa: 2,5 [bar]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142</xdr:row>
      <xdr:rowOff>85725</xdr:rowOff>
    </xdr:from>
    <xdr:to>
      <xdr:col>13</xdr:col>
      <xdr:colOff>0</xdr:colOff>
      <xdr:row>144</xdr:row>
      <xdr:rowOff>85725</xdr:rowOff>
    </xdr:to>
    <xdr:sp macro="" textlink="'obl_K.W.1'!J42">
      <xdr:nvSpPr>
        <xdr:cNvPr id="3105" name="pole tekstowe 3104">
          <a:extLst>
            <a:ext uri="{FF2B5EF4-FFF2-40B4-BE49-F238E27FC236}">
              <a16:creationId xmlns:a16="http://schemas.microsoft.com/office/drawing/2014/main" id="{00000000-0008-0000-0600-0000210C0000}"/>
            </a:ext>
          </a:extLst>
        </xdr:cNvPr>
        <xdr:cNvSpPr txBox="1"/>
      </xdr:nvSpPr>
      <xdr:spPr>
        <a:xfrm>
          <a:off x="609600" y="27136725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659B6A2-EE86-4BFA-A775-8419761E4691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Ilość dobranych zaworów bezpieczeństwa: 2 szt.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140</xdr:row>
      <xdr:rowOff>95250</xdr:rowOff>
    </xdr:from>
    <xdr:to>
      <xdr:col>13</xdr:col>
      <xdr:colOff>0</xdr:colOff>
      <xdr:row>142</xdr:row>
      <xdr:rowOff>95250</xdr:rowOff>
    </xdr:to>
    <xdr:sp macro="" textlink="'obl_K.W.1'!J43">
      <xdr:nvSpPr>
        <xdr:cNvPr id="3106" name="pole tekstowe 3105">
          <a:extLst>
            <a:ext uri="{FF2B5EF4-FFF2-40B4-BE49-F238E27FC236}">
              <a16:creationId xmlns:a16="http://schemas.microsoft.com/office/drawing/2014/main" id="{00000000-0008-0000-0600-0000220C0000}"/>
            </a:ext>
          </a:extLst>
        </xdr:cNvPr>
        <xdr:cNvSpPr txBox="1"/>
      </xdr:nvSpPr>
      <xdr:spPr>
        <a:xfrm>
          <a:off x="609600" y="2676525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F3C92CC-1D38-4544-BB56-80518FAE9959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Łączna powierzchnia kanałów dolotowych dobranych zaworów 830,96 [mm²]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144</xdr:row>
      <xdr:rowOff>76200</xdr:rowOff>
    </xdr:from>
    <xdr:to>
      <xdr:col>13</xdr:col>
      <xdr:colOff>0</xdr:colOff>
      <xdr:row>146</xdr:row>
      <xdr:rowOff>76200</xdr:rowOff>
    </xdr:to>
    <xdr:sp macro="" textlink="">
      <xdr:nvSpPr>
        <xdr:cNvPr id="3113" name="pole tekstowe 3112">
          <a:extLst>
            <a:ext uri="{FF2B5EF4-FFF2-40B4-BE49-F238E27FC236}">
              <a16:creationId xmlns:a16="http://schemas.microsoft.com/office/drawing/2014/main" id="{00000000-0008-0000-0600-0000290C0000}"/>
            </a:ext>
          </a:extLst>
        </xdr:cNvPr>
        <xdr:cNvSpPr txBox="1"/>
      </xdr:nvSpPr>
      <xdr:spPr>
        <a:xfrm>
          <a:off x="609600" y="275082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t>Sprawdzenie poprawności </a:t>
          </a:r>
        </a:p>
      </xdr:txBody>
    </xdr:sp>
    <xdr:clientData/>
  </xdr:twoCellAnchor>
  <xdr:twoCellAnchor>
    <xdr:from>
      <xdr:col>1</xdr:col>
      <xdr:colOff>0</xdr:colOff>
      <xdr:row>146</xdr:row>
      <xdr:rowOff>28575</xdr:rowOff>
    </xdr:from>
    <xdr:to>
      <xdr:col>13</xdr:col>
      <xdr:colOff>0</xdr:colOff>
      <xdr:row>148</xdr:row>
      <xdr:rowOff>28575</xdr:rowOff>
    </xdr:to>
    <xdr:sp macro="" textlink="">
      <xdr:nvSpPr>
        <xdr:cNvPr id="3117" name="pole tekstowe 3116">
          <a:extLst>
            <a:ext uri="{FF2B5EF4-FFF2-40B4-BE49-F238E27FC236}">
              <a16:creationId xmlns:a16="http://schemas.microsoft.com/office/drawing/2014/main" id="{00000000-0008-0000-0600-00002D0C0000}"/>
            </a:ext>
          </a:extLst>
        </xdr:cNvPr>
        <xdr:cNvSpPr txBox="1"/>
      </xdr:nvSpPr>
      <xdr:spPr>
        <a:xfrm>
          <a:off x="609600" y="27841575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t>Powiechnia kanałów dopływow</a:t>
          </a:r>
          <a:r>
            <a:rPr lang="pl-PL" sz="1100" b="0" i="0" u="none" strike="noStrike">
              <a:solidFill>
                <a:srgbClr val="000000"/>
              </a:solidFill>
              <a:latin typeface="Arial"/>
              <a:cs typeface="Arial"/>
            </a:rPr>
            <a:t>ych</a:t>
          </a:r>
          <a:r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t> dobranego zaworu:</a:t>
          </a:r>
        </a:p>
      </xdr:txBody>
    </xdr:sp>
    <xdr:clientData/>
  </xdr:twoCellAnchor>
  <xdr:twoCellAnchor>
    <xdr:from>
      <xdr:col>1</xdr:col>
      <xdr:colOff>0</xdr:colOff>
      <xdr:row>148</xdr:row>
      <xdr:rowOff>28575</xdr:rowOff>
    </xdr:from>
    <xdr:to>
      <xdr:col>13</xdr:col>
      <xdr:colOff>0</xdr:colOff>
      <xdr:row>150</xdr:row>
      <xdr:rowOff>28575</xdr:rowOff>
    </xdr:to>
    <xdr:sp macro="" textlink="'obl_K.W.1'!J46">
      <xdr:nvSpPr>
        <xdr:cNvPr id="3118" name="pole tekstowe 3117">
          <a:extLst>
            <a:ext uri="{FF2B5EF4-FFF2-40B4-BE49-F238E27FC236}">
              <a16:creationId xmlns:a16="http://schemas.microsoft.com/office/drawing/2014/main" id="{00000000-0008-0000-0600-00002E0C0000}"/>
            </a:ext>
          </a:extLst>
        </xdr:cNvPr>
        <xdr:cNvSpPr txBox="1"/>
      </xdr:nvSpPr>
      <xdr:spPr>
        <a:xfrm>
          <a:off x="609600" y="28222575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D99B749-1555-4F8C-A6FE-166CFEDA4C68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830,96 [mm²]     większe od     302,5 [mm²]</a:t>
          </a:fld>
          <a:endParaRPr lang="en-US" sz="11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609599</xdr:colOff>
      <xdr:row>150</xdr:row>
      <xdr:rowOff>28575</xdr:rowOff>
    </xdr:from>
    <xdr:to>
      <xdr:col>13</xdr:col>
      <xdr:colOff>0</xdr:colOff>
      <xdr:row>152</xdr:row>
      <xdr:rowOff>28575</xdr:rowOff>
    </xdr:to>
    <xdr:grpSp>
      <xdr:nvGrpSpPr>
        <xdr:cNvPr id="3121" name="Grupa 3120">
          <a:extLst>
            <a:ext uri="{FF2B5EF4-FFF2-40B4-BE49-F238E27FC236}">
              <a16:creationId xmlns:a16="http://schemas.microsoft.com/office/drawing/2014/main" id="{00000000-0008-0000-0600-0000310C0000}"/>
            </a:ext>
          </a:extLst>
        </xdr:cNvPr>
        <xdr:cNvGrpSpPr/>
      </xdr:nvGrpSpPr>
      <xdr:grpSpPr>
        <a:xfrm>
          <a:off x="609599" y="28603575"/>
          <a:ext cx="7315201" cy="381000"/>
          <a:chOff x="609599" y="28575000"/>
          <a:chExt cx="7315201" cy="381000"/>
        </a:xfrm>
      </xdr:grpSpPr>
      <xdr:sp macro="" textlink="'obl_K.W.1'!B48">
        <xdr:nvSpPr>
          <xdr:cNvPr id="3119" name="pole tekstowe 3118">
            <a:extLst>
              <a:ext uri="{FF2B5EF4-FFF2-40B4-BE49-F238E27FC236}">
                <a16:creationId xmlns:a16="http://schemas.microsoft.com/office/drawing/2014/main" id="{00000000-0008-0000-0600-00002F0C0000}"/>
              </a:ext>
            </a:extLst>
          </xdr:cNvPr>
          <xdr:cNvSpPr txBox="1"/>
        </xdr:nvSpPr>
        <xdr:spPr>
          <a:xfrm>
            <a:off x="609600" y="28575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9E100086-C9C4-460A-AC77-5537CB6A111B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Dobrany zawór spełnia wymagania WUDT/UC/WO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K.W.1'!B49">
        <xdr:nvSpPr>
          <xdr:cNvPr id="3120" name="pole tekstowe 3119">
            <a:extLst>
              <a:ext uri="{FF2B5EF4-FFF2-40B4-BE49-F238E27FC236}">
                <a16:creationId xmlns:a16="http://schemas.microsoft.com/office/drawing/2014/main" id="{00000000-0008-0000-0600-0000300C0000}"/>
              </a:ext>
            </a:extLst>
          </xdr:cNvPr>
          <xdr:cNvSpPr txBox="1"/>
        </xdr:nvSpPr>
        <xdr:spPr>
          <a:xfrm>
            <a:off x="609599" y="28575000"/>
            <a:ext cx="4524375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3963058F-3222-45A0-ABE3-7A09FD3B3AE6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609599</xdr:colOff>
      <xdr:row>23</xdr:row>
      <xdr:rowOff>95250</xdr:rowOff>
    </xdr:from>
    <xdr:to>
      <xdr:col>13</xdr:col>
      <xdr:colOff>0</xdr:colOff>
      <xdr:row>25</xdr:row>
      <xdr:rowOff>95250</xdr:rowOff>
    </xdr:to>
    <xdr:grpSp>
      <xdr:nvGrpSpPr>
        <xdr:cNvPr id="3122" name="Grupa 3121">
          <a:extLst>
            <a:ext uri="{FF2B5EF4-FFF2-40B4-BE49-F238E27FC236}">
              <a16:creationId xmlns:a16="http://schemas.microsoft.com/office/drawing/2014/main" id="{00000000-0008-0000-0600-0000320C0000}"/>
            </a:ext>
          </a:extLst>
        </xdr:cNvPr>
        <xdr:cNvGrpSpPr/>
      </xdr:nvGrpSpPr>
      <xdr:grpSpPr>
        <a:xfrm>
          <a:off x="609599" y="4476750"/>
          <a:ext cx="7315201" cy="381000"/>
          <a:chOff x="609599" y="28575000"/>
          <a:chExt cx="7315201" cy="381000"/>
        </a:xfrm>
      </xdr:grpSpPr>
      <xdr:sp macro="" textlink="'obl_K.W.1'!B48">
        <xdr:nvSpPr>
          <xdr:cNvPr id="3123" name="pole tekstowe 3122">
            <a:extLst>
              <a:ext uri="{FF2B5EF4-FFF2-40B4-BE49-F238E27FC236}">
                <a16:creationId xmlns:a16="http://schemas.microsoft.com/office/drawing/2014/main" id="{00000000-0008-0000-0600-0000330C0000}"/>
              </a:ext>
            </a:extLst>
          </xdr:cNvPr>
          <xdr:cNvSpPr txBox="1"/>
        </xdr:nvSpPr>
        <xdr:spPr>
          <a:xfrm>
            <a:off x="609600" y="28575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9E100086-C9C4-460A-AC77-5537CB6A111B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Dobrany zawór spełnia wymagania WUDT/UC/WO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K.W.1'!B49">
        <xdr:nvSpPr>
          <xdr:cNvPr id="3124" name="pole tekstowe 3123">
            <a:extLst>
              <a:ext uri="{FF2B5EF4-FFF2-40B4-BE49-F238E27FC236}">
                <a16:creationId xmlns:a16="http://schemas.microsoft.com/office/drawing/2014/main" id="{00000000-0008-0000-0600-0000340C0000}"/>
              </a:ext>
            </a:extLst>
          </xdr:cNvPr>
          <xdr:cNvSpPr txBox="1"/>
        </xdr:nvSpPr>
        <xdr:spPr>
          <a:xfrm>
            <a:off x="609599" y="28575000"/>
            <a:ext cx="5762626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3963058F-3222-45A0-ABE3-7A09FD3B3AE6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14</xdr:col>
      <xdr:colOff>0</xdr:colOff>
      <xdr:row>4</xdr:row>
      <xdr:rowOff>0</xdr:rowOff>
    </xdr:from>
    <xdr:to>
      <xdr:col>20</xdr:col>
      <xdr:colOff>0</xdr:colOff>
      <xdr:row>23</xdr:row>
      <xdr:rowOff>0</xdr:rowOff>
    </xdr:to>
    <xdr:grpSp>
      <xdr:nvGrpSpPr>
        <xdr:cNvPr id="3142" name="Grupa 3141">
          <a:hlinkClick xmlns:r="http://schemas.openxmlformats.org/officeDocument/2006/relationships" r:id="rId8" tooltip="Pobrać kartę"/>
          <a:extLst>
            <a:ext uri="{FF2B5EF4-FFF2-40B4-BE49-F238E27FC236}">
              <a16:creationId xmlns:a16="http://schemas.microsoft.com/office/drawing/2014/main" id="{00000000-0008-0000-0600-0000460C0000}"/>
            </a:ext>
          </a:extLst>
        </xdr:cNvPr>
        <xdr:cNvGrpSpPr/>
      </xdr:nvGrpSpPr>
      <xdr:grpSpPr>
        <a:xfrm>
          <a:off x="8534400" y="762000"/>
          <a:ext cx="3657600" cy="3619500"/>
          <a:chOff x="9144000" y="762000"/>
          <a:chExt cx="3657600" cy="3619500"/>
        </a:xfrm>
      </xdr:grpSpPr>
      <xdr:sp macro="" textlink="">
        <xdr:nvSpPr>
          <xdr:cNvPr id="3143" name="Prostokąt: zaokrąglone rogi 3142">
            <a:extLst>
              <a:ext uri="{FF2B5EF4-FFF2-40B4-BE49-F238E27FC236}">
                <a16:creationId xmlns:a16="http://schemas.microsoft.com/office/drawing/2014/main" id="{00000000-0008-0000-0600-0000470C0000}"/>
              </a:ext>
            </a:extLst>
          </xdr:cNvPr>
          <xdr:cNvSpPr/>
        </xdr:nvSpPr>
        <xdr:spPr>
          <a:xfrm>
            <a:off x="9144000" y="762000"/>
            <a:ext cx="3657600" cy="3619500"/>
          </a:xfrm>
          <a:prstGeom prst="roundRect">
            <a:avLst>
              <a:gd name="adj" fmla="val 8621"/>
            </a:avLst>
          </a:prstGeom>
          <a:solidFill>
            <a:srgbClr val="F2ECE7"/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>
            <a:glow rad="63500">
              <a:schemeClr val="accent3">
                <a:satMod val="175000"/>
                <a:alpha val="40000"/>
              </a:schemeClr>
            </a:glo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3144" name="Grafika 3143" descr="Pobieranie z chmury z wypełnieniem pełnym">
            <a:extLst>
              <a:ext uri="{FF2B5EF4-FFF2-40B4-BE49-F238E27FC236}">
                <a16:creationId xmlns:a16="http://schemas.microsoft.com/office/drawing/2014/main" id="{00000000-0008-0000-0600-0000480C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12001500" y="847725"/>
            <a:ext cx="720000" cy="720000"/>
          </a:xfrm>
          <a:prstGeom prst="rect">
            <a:avLst/>
          </a:prstGeom>
        </xdr:spPr>
      </xdr:pic>
      <xdr:grpSp>
        <xdr:nvGrpSpPr>
          <xdr:cNvPr id="3145" name="Grupa 3144">
            <a:extLst>
              <a:ext uri="{FF2B5EF4-FFF2-40B4-BE49-F238E27FC236}">
                <a16:creationId xmlns:a16="http://schemas.microsoft.com/office/drawing/2014/main" id="{00000000-0008-0000-0600-0000490C0000}"/>
              </a:ext>
            </a:extLst>
          </xdr:cNvPr>
          <xdr:cNvGrpSpPr/>
        </xdr:nvGrpSpPr>
        <xdr:grpSpPr>
          <a:xfrm>
            <a:off x="10119651" y="1495425"/>
            <a:ext cx="1706298" cy="2714625"/>
            <a:chOff x="8534400" y="1524000"/>
            <a:chExt cx="1706298" cy="2714625"/>
          </a:xfrm>
        </xdr:grpSpPr>
        <xdr:pic>
          <xdr:nvPicPr>
            <xdr:cNvPr id="3147" name="Obraz 3146">
              <a:extLst>
                <a:ext uri="{FF2B5EF4-FFF2-40B4-BE49-F238E27FC236}">
                  <a16:creationId xmlns:a16="http://schemas.microsoft.com/office/drawing/2014/main" id="{00000000-0008-0000-0600-00004B0C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print">
              <a:extLst>
                <a:ext uri="{BEBA8EAE-BF5A-486C-A8C5-ECC9F3942E4B}">
                  <a14:imgProps xmlns:a14="http://schemas.microsoft.com/office/drawing/2010/main">
                    <a14:imgLayer r:embed="rId12">
                      <a14:imgEffect>
                        <a14:backgroundRemoval t="10000" b="90000" l="10000" r="90000">
                          <a14:foregroundMark x1="61684" y1="21811" x2="61684" y2="21811"/>
                          <a14:foregroundMark x1="67010" y1="23457" x2="67010" y2="23457"/>
                          <a14:foregroundMark x1="51546" y1="22531" x2="51546" y2="22531"/>
                          <a14:foregroundMark x1="56529" y1="19959" x2="56529" y2="19959"/>
                          <a14:foregroundMark x1="55842" y1="19136" x2="55842" y2="19136"/>
                          <a14:foregroundMark x1="53093" y1="18416" x2="53093" y2="18416"/>
                          <a14:foregroundMark x1="51718" y1="16461" x2="51718" y2="16461"/>
                          <a14:foregroundMark x1="52405" y1="19033" x2="52405" y2="19033"/>
                          <a14:foregroundMark x1="51546" y1="18724" x2="51546" y2="18724"/>
                          <a14:foregroundMark x1="50172" y1="18519" x2="50172" y2="18519"/>
                          <a14:foregroundMark x1="62027" y1="20062" x2="62027" y2="20062"/>
                          <a14:foregroundMark x1="54467" y1="18519" x2="54467" y2="18519"/>
                          <a14:foregroundMark x1="51890" y1="17901" x2="51890" y2="17901"/>
                          <a14:foregroundMark x1="50515" y1="17901" x2="50515" y2="17901"/>
                          <a14:foregroundMark x1="54983" y1="18724" x2="54983" y2="18724"/>
                          <a14:foregroundMark x1="55498" y1="18827" x2="55498" y2="18827"/>
                          <a14:foregroundMark x1="56014" y1="18827" x2="56014" y2="18827"/>
                          <a14:foregroundMark x1="50859" y1="18621" x2="50859" y2="18621"/>
                          <a14:foregroundMark x1="64433" y1="47428" x2="64433" y2="47428"/>
                          <a14:foregroundMark x1="64433" y1="47840" x2="64433" y2="47840"/>
                          <a14:foregroundMark x1="64433" y1="48148" x2="64433" y2="48148"/>
                          <a14:foregroundMark x1="64605" y1="46811" x2="64605" y2="46811"/>
                          <a14:foregroundMark x1="64605" y1="46399" x2="64605" y2="46399"/>
                          <a14:foregroundMark x1="64605" y1="49588" x2="64605" y2="49588"/>
                          <a14:foregroundMark x1="65120" y1="50412" x2="65120" y2="50412"/>
                          <a14:foregroundMark x1="65979" y1="48457" x2="65979" y2="48457"/>
                          <a14:foregroundMark x1="65979" y1="21399" x2="65979" y2="21399"/>
                          <a14:foregroundMark x1="46392" y1="21399" x2="46392" y2="21399"/>
                          <a14:foregroundMark x1="53952" y1="16667" x2="53952" y2="16667"/>
                          <a14:foregroundMark x1="52749" y1="13889" x2="52749" y2="13889"/>
                          <a14:backgroundMark x1="68900" y1="55144" x2="68900" y2="55144"/>
                          <a14:backgroundMark x1="64777" y1="49486" x2="64777" y2="49486"/>
                          <a14:backgroundMark x1="64948" y1="48148" x2="64948" y2="48148"/>
                          <a14:backgroundMark x1="64948" y1="47531" x2="64948" y2="47531"/>
                          <a14:backgroundMark x1="64948" y1="46914" x2="64948" y2="46914"/>
                          <a14:backgroundMark x1="65120" y1="50309" x2="65120" y2="50309"/>
                          <a14:backgroundMark x1="64777" y1="46502" x2="64777" y2="46502"/>
                          <a14:backgroundMark x1="64948" y1="46091" x2="64948" y2="46091"/>
                          <a14:backgroundMark x1="50344" y1="18930" x2="50344" y2="18930"/>
                          <a14:backgroundMark x1="63058" y1="23354" x2="63058" y2="23354"/>
                          <a14:backgroundMark x1="51375" y1="18210" x2="51375" y2="18210"/>
                          <a14:backgroundMark x1="54296" y1="18930" x2="54296" y2="18930"/>
                          <a14:backgroundMark x1="50859" y1="18107" x2="50859" y2="18107"/>
                          <a14:backgroundMark x1="52234" y1="18313" x2="52234" y2="18313"/>
                          <a14:backgroundMark x1="55155" y1="18930" x2="55155" y2="18930"/>
                          <a14:backgroundMark x1="53952" y1="18724" x2="53952" y2="18724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534400" y="1524000"/>
              <a:ext cx="1706298" cy="2644131"/>
            </a:xfrm>
            <a:prstGeom prst="rect">
              <a:avLst/>
            </a:prstGeom>
          </xdr:spPr>
        </xdr:pic>
        <xdr:sp macro="" textlink="">
          <xdr:nvSpPr>
            <xdr:cNvPr id="3148" name="pole tekstowe 3147">
              <a:extLst>
                <a:ext uri="{FF2B5EF4-FFF2-40B4-BE49-F238E27FC236}">
                  <a16:creationId xmlns:a16="http://schemas.microsoft.com/office/drawing/2014/main" id="{00000000-0008-0000-0600-00004C0C0000}"/>
                </a:ext>
              </a:extLst>
            </xdr:cNvPr>
            <xdr:cNvSpPr txBox="1"/>
          </xdr:nvSpPr>
          <xdr:spPr>
            <a:xfrm>
              <a:off x="8777949" y="4010025"/>
              <a:ext cx="121920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l-PL" sz="1100">
                  <a:latin typeface="Arial" panose="020B0604020202020204" pitchFamily="34" charset="0"/>
                  <a:cs typeface="Arial" panose="020B0604020202020204" pitchFamily="34" charset="0"/>
                </a:rPr>
                <a:t>DSV 15-50 DGF</a:t>
              </a:r>
            </a:p>
          </xdr:txBody>
        </xdr:sp>
      </xdr:grpSp>
      <xdr:sp macro="" textlink="">
        <xdr:nvSpPr>
          <xdr:cNvPr id="3146" name="pole tekstowe 3145">
            <a:extLst>
              <a:ext uri="{FF2B5EF4-FFF2-40B4-BE49-F238E27FC236}">
                <a16:creationId xmlns:a16="http://schemas.microsoft.com/office/drawing/2014/main" id="{00000000-0008-0000-0600-00004A0C0000}"/>
              </a:ext>
            </a:extLst>
          </xdr:cNvPr>
          <xdr:cNvSpPr txBox="1"/>
        </xdr:nvSpPr>
        <xdr:spPr>
          <a:xfrm>
            <a:off x="9144000" y="952500"/>
            <a:ext cx="36576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1400" b="1">
                <a:latin typeface="Arial" panose="020B0604020202020204" pitchFamily="34" charset="0"/>
                <a:cs typeface="Arial" panose="020B0604020202020204" pitchFamily="34" charset="0"/>
              </a:rPr>
              <a:t>Pobierz kartę</a:t>
            </a:r>
          </a:p>
        </xdr:txBody>
      </xdr:sp>
    </xdr:grpSp>
    <xdr:clientData/>
  </xdr:twoCellAnchor>
  <xdr:twoCellAnchor>
    <xdr:from>
      <xdr:col>1</xdr:col>
      <xdr:colOff>0</xdr:colOff>
      <xdr:row>138</xdr:row>
      <xdr:rowOff>95250</xdr:rowOff>
    </xdr:from>
    <xdr:to>
      <xdr:col>13</xdr:col>
      <xdr:colOff>0</xdr:colOff>
      <xdr:row>140</xdr:row>
      <xdr:rowOff>95250</xdr:rowOff>
    </xdr:to>
    <xdr:sp macro="" textlink="'obl_K.W.1'!J44">
      <xdr:nvSpPr>
        <xdr:cNvPr id="22" name="pole tekstowe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609600" y="2638425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A8CB5FD-26BE-48E8-BF22-7355BBB68AF6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Średnica kanału dolotowego: d₀ = 23 [mm]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352425</xdr:colOff>
      <xdr:row>132</xdr:row>
      <xdr:rowOff>114300</xdr:rowOff>
    </xdr:from>
    <xdr:to>
      <xdr:col>6</xdr:col>
      <xdr:colOff>28575</xdr:colOff>
      <xdr:row>134</xdr:row>
      <xdr:rowOff>114300</xdr:rowOff>
    </xdr:to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2790825" y="25260300"/>
          <a:ext cx="89535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A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sum</a:t>
          </a:r>
          <a:r>
            <a:rPr lang="pl-PL" sz="1100" b="0" baseline="0">
              <a:latin typeface="Arial" panose="020B0604020202020204" pitchFamily="34" charset="0"/>
              <a:cs typeface="Arial" panose="020B0604020202020204" pitchFamily="34" charset="0"/>
            </a:rPr>
            <a:t> =</a:t>
          </a:r>
          <a:endParaRPr lang="pl-PL" sz="1100" b="0" baseline="-25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209549</xdr:colOff>
      <xdr:row>132</xdr:row>
      <xdr:rowOff>114300</xdr:rowOff>
    </xdr:from>
    <xdr:to>
      <xdr:col>7</xdr:col>
      <xdr:colOff>485774</xdr:colOff>
      <xdr:row>134</xdr:row>
      <xdr:rowOff>114300</xdr:rowOff>
    </xdr:to>
    <xdr:sp macro="" textlink="'obl_K.W.1'!K36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/>
      </xdr:nvSpPr>
      <xdr:spPr>
        <a:xfrm>
          <a:off x="3257549" y="25260300"/>
          <a:ext cx="149542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0C2344EC-35EF-429E-97DA-7ECBC73E1626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302,5 [mm²]</a:t>
          </a:fld>
          <a:endParaRPr lang="pl-PL" sz="1100" b="0" baseline="-25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160</xdr:row>
      <xdr:rowOff>0</xdr:rowOff>
    </xdr:from>
    <xdr:to>
      <xdr:col>24</xdr:col>
      <xdr:colOff>0</xdr:colOff>
      <xdr:row>162</xdr:row>
      <xdr:rowOff>0</xdr:rowOff>
    </xdr:to>
    <xdr:sp macro="" textlink="">
      <xdr:nvSpPr>
        <xdr:cNvPr id="23" name="pole tekstowe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/>
      </xdr:nvSpPr>
      <xdr:spPr>
        <a:xfrm>
          <a:off x="0" y="20193000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© 2024, Oleksandr Tymkiv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571500</xdr:colOff>
      <xdr:row>5</xdr:row>
      <xdr:rowOff>19050</xdr:rowOff>
    </xdr:from>
    <xdr:to>
      <xdr:col>36</xdr:col>
      <xdr:colOff>266700</xdr:colOff>
      <xdr:row>19</xdr:row>
      <xdr:rowOff>95250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69652</xdr:rowOff>
    </xdr:from>
    <xdr:to>
      <xdr:col>3</xdr:col>
      <xdr:colOff>161925</xdr:colOff>
      <xdr:row>2</xdr:row>
      <xdr:rowOff>161925</xdr:rowOff>
    </xdr:to>
    <xdr:pic>
      <xdr:nvPicPr>
        <xdr:cNvPr id="4" name="Grafik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69652"/>
          <a:ext cx="1828800" cy="47327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11</xdr:col>
      <xdr:colOff>0</xdr:colOff>
      <xdr:row>8</xdr:row>
      <xdr:rowOff>0</xdr:rowOff>
    </xdr:to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219200" y="762000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Dobór zaworu bezpieczeństwa dla kotłów wodnych </a:t>
          </a:r>
          <a:endParaRPr lang="pl-PL" sz="16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148</xdr:row>
      <xdr:rowOff>9525</xdr:rowOff>
    </xdr:from>
    <xdr:to>
      <xdr:col>24</xdr:col>
      <xdr:colOff>0</xdr:colOff>
      <xdr:row>150</xdr:row>
      <xdr:rowOff>9525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0" y="30489525"/>
          <a:ext cx="109728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IMI HYDRONIC ENGINEERING nie ponosi odpowiedzialności za ewentualne skutki wywołane przez: niewłaściwą obsługę, złą interpretację wyników obliczeń, błędne wyniki obliczeń.</a:t>
          </a:r>
        </a:p>
      </xdr:txBody>
    </xdr:sp>
    <xdr:clientData/>
  </xdr:twoCellAnchor>
  <xdr:twoCellAnchor editAs="oneCell">
    <xdr:from>
      <xdr:col>0</xdr:col>
      <xdr:colOff>0</xdr:colOff>
      <xdr:row>144</xdr:row>
      <xdr:rowOff>0</xdr:rowOff>
    </xdr:from>
    <xdr:to>
      <xdr:col>4</xdr:col>
      <xdr:colOff>0</xdr:colOff>
      <xdr:row>147</xdr:row>
      <xdr:rowOff>84992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18000"/>
          <a:ext cx="2438400" cy="656492"/>
        </a:xfrm>
        <a:prstGeom prst="rect">
          <a:avLst/>
        </a:prstGeom>
      </xdr:spPr>
    </xdr:pic>
    <xdr:clientData/>
  </xdr:twoCellAnchor>
  <xdr:twoCellAnchor>
    <xdr:from>
      <xdr:col>5</xdr:col>
      <xdr:colOff>75298</xdr:colOff>
      <xdr:row>1</xdr:row>
      <xdr:rowOff>0</xdr:rowOff>
    </xdr:from>
    <xdr:to>
      <xdr:col>8</xdr:col>
      <xdr:colOff>226498</xdr:colOff>
      <xdr:row>3</xdr:row>
      <xdr:rowOff>0</xdr:rowOff>
    </xdr:to>
    <xdr:sp macro="" textlink="">
      <xdr:nvSpPr>
        <xdr:cNvPr id="13" name="pole tekstowe 12">
          <a:hlinkClick xmlns:r="http://schemas.openxmlformats.org/officeDocument/2006/relationships" r:id="rId5" tooltip="Mieszanina pary i cieczy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2513698" y="190500"/>
          <a:ext cx="19800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chemeClr val="bg1"/>
              </a:solidFill>
              <a:effectLst/>
            </a:rPr>
            <a:t>Mieszanina pary i cieczy</a:t>
          </a:r>
        </a:p>
      </xdr:txBody>
    </xdr:sp>
    <xdr:clientData/>
  </xdr:twoCellAnchor>
  <xdr:twoCellAnchor>
    <xdr:from>
      <xdr:col>8</xdr:col>
      <xdr:colOff>371475</xdr:colOff>
      <xdr:row>1</xdr:row>
      <xdr:rowOff>0</xdr:rowOff>
    </xdr:from>
    <xdr:to>
      <xdr:col>12</xdr:col>
      <xdr:colOff>101771</xdr:colOff>
      <xdr:row>3</xdr:row>
      <xdr:rowOff>11605</xdr:rowOff>
    </xdr:to>
    <xdr:grpSp>
      <xdr:nvGrpSpPr>
        <xdr:cNvPr id="21" name="Grupa 20">
          <a:hlinkClick xmlns:r="http://schemas.openxmlformats.org/officeDocument/2006/relationships" r:id="rId6" tooltip="Para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GrpSpPr/>
      </xdr:nvGrpSpPr>
      <xdr:grpSpPr>
        <a:xfrm>
          <a:off x="5248275" y="190500"/>
          <a:ext cx="2168696" cy="392605"/>
          <a:chOff x="4638675" y="190500"/>
          <a:chExt cx="2168696" cy="392605"/>
        </a:xfrm>
      </xdr:grpSpPr>
      <xdr:grpSp>
        <xdr:nvGrpSpPr>
          <xdr:cNvPr id="16" name="Grupa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GrpSpPr/>
        </xdr:nvGrpSpPr>
        <xdr:grpSpPr>
          <a:xfrm>
            <a:off x="4638675" y="190500"/>
            <a:ext cx="2168696" cy="392605"/>
            <a:chOff x="3617573" y="1881659"/>
            <a:chExt cx="2168696" cy="392605"/>
          </a:xfrm>
          <a:solidFill>
            <a:schemeClr val="bg1"/>
          </a:solidFill>
        </xdr:grpSpPr>
        <xdr:sp macro="" textlink="">
          <xdr:nvSpPr>
            <xdr:cNvPr id="17" name="Prostokąt: zaokrąglone rogi 16">
              <a:extLst>
                <a:ext uri="{FF2B5EF4-FFF2-40B4-BE49-F238E27FC236}">
                  <a16:creationId xmlns:a16="http://schemas.microsoft.com/office/drawing/2014/main" id="{00000000-0008-0000-0800-000011000000}"/>
                </a:ext>
              </a:extLst>
            </xdr:cNvPr>
            <xdr:cNvSpPr/>
          </xdr:nvSpPr>
          <xdr:spPr>
            <a:xfrm>
              <a:off x="3711921" y="1881659"/>
              <a:ext cx="1980000" cy="360000"/>
            </a:xfrm>
            <a:prstGeom prst="round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l-PL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l-PL"/>
            </a:p>
          </xdr:txBody>
        </xdr:sp>
        <xdr:sp macro="" textlink="">
          <xdr:nvSpPr>
            <xdr:cNvPr id="18" name="Dowolny kształt: kształt 17">
              <a:extLst>
                <a:ext uri="{FF2B5EF4-FFF2-40B4-BE49-F238E27FC236}">
                  <a16:creationId xmlns:a16="http://schemas.microsoft.com/office/drawing/2014/main" id="{00000000-0008-0000-0800-000012000000}"/>
                </a:ext>
              </a:extLst>
            </xdr:cNvPr>
            <xdr:cNvSpPr/>
          </xdr:nvSpPr>
          <xdr:spPr>
            <a:xfrm>
              <a:off x="3617573" y="2172605"/>
              <a:ext cx="2168696" cy="101659"/>
            </a:xfrm>
            <a:custGeom>
              <a:avLst/>
              <a:gdLst>
                <a:gd name="connsiteX0" fmla="*/ 95073 w 2168696"/>
                <a:gd name="connsiteY0" fmla="*/ 0 h 101659"/>
                <a:gd name="connsiteX1" fmla="*/ 2073623 w 2168696"/>
                <a:gd name="connsiteY1" fmla="*/ 0 h 101659"/>
                <a:gd name="connsiteX2" fmla="*/ 2136729 w 2168696"/>
                <a:gd name="connsiteY2" fmla="*/ 95205 h 101659"/>
                <a:gd name="connsiteX3" fmla="*/ 2168696 w 2168696"/>
                <a:gd name="connsiteY3" fmla="*/ 101659 h 101659"/>
                <a:gd name="connsiteX4" fmla="*/ 0 w 2168696"/>
                <a:gd name="connsiteY4" fmla="*/ 101659 h 101659"/>
                <a:gd name="connsiteX5" fmla="*/ 31967 w 2168696"/>
                <a:gd name="connsiteY5" fmla="*/ 95205 h 101659"/>
                <a:gd name="connsiteX6" fmla="*/ 95073 w 2168696"/>
                <a:gd name="connsiteY6" fmla="*/ 0 h 10165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2168696" h="101659">
                  <a:moveTo>
                    <a:pt x="95073" y="0"/>
                  </a:moveTo>
                  <a:lnTo>
                    <a:pt x="2073623" y="0"/>
                  </a:lnTo>
                  <a:cubicBezTo>
                    <a:pt x="2073623" y="42799"/>
                    <a:pt x="2099644" y="79520"/>
                    <a:pt x="2136729" y="95205"/>
                  </a:cubicBezTo>
                  <a:lnTo>
                    <a:pt x="2168696" y="101659"/>
                  </a:lnTo>
                  <a:lnTo>
                    <a:pt x="0" y="101659"/>
                  </a:lnTo>
                  <a:lnTo>
                    <a:pt x="31967" y="95205"/>
                  </a:lnTo>
                  <a:cubicBezTo>
                    <a:pt x="69052" y="79520"/>
                    <a:pt x="95073" y="42799"/>
                    <a:pt x="95073" y="0"/>
                  </a:cubicBezTo>
                  <a:close/>
                </a:path>
              </a:pathLst>
            </a:custGeom>
            <a:grpFill/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>
              <a:noAutofit/>
            </a:bodyPr>
            <a:lstStyle>
              <a:defPPr>
                <a:defRPr lang="pl-PL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l-PL"/>
            </a:p>
          </xdr:txBody>
        </xdr:sp>
      </xdr:grpSp>
      <xdr:sp macro="" textlink="">
        <xdr:nvSpPr>
          <xdr:cNvPr id="19" name="pole tekstowe 18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 txBox="1"/>
        </xdr:nvSpPr>
        <xdr:spPr>
          <a:xfrm>
            <a:off x="4808623" y="190500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1400" b="1" cap="none" spc="0">
                <a:ln w="0"/>
                <a:solidFill>
                  <a:srgbClr val="EF8106"/>
                </a:solidFill>
                <a:effectLst/>
              </a:rPr>
              <a:t>Para wodna</a:t>
            </a:r>
          </a:p>
        </xdr:txBody>
      </xdr:sp>
    </xdr:grp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8</xdr:row>
      <xdr:rowOff>0</xdr:rowOff>
    </xdr:to>
    <xdr:grpSp>
      <xdr:nvGrpSpPr>
        <xdr:cNvPr id="15" name="Grupa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pSpPr/>
      </xdr:nvGrpSpPr>
      <xdr:grpSpPr>
        <a:xfrm>
          <a:off x="0" y="952500"/>
          <a:ext cx="609600" cy="571500"/>
          <a:chOff x="9144000" y="952500"/>
          <a:chExt cx="609600" cy="571500"/>
        </a:xfrm>
      </xdr:grpSpPr>
      <xdr:sp macro="" textlink="">
        <xdr:nvSpPr>
          <xdr:cNvPr id="22" name="Strzałka: pagon 21">
            <a:hlinkClick xmlns:r="http://schemas.openxmlformats.org/officeDocument/2006/relationships" r:id="rId7" tooltip="Start"/>
            <a:extLst>
              <a:ext uri="{FF2B5EF4-FFF2-40B4-BE49-F238E27FC236}">
                <a16:creationId xmlns:a16="http://schemas.microsoft.com/office/drawing/2014/main" id="{00000000-0008-0000-0800-000016000000}"/>
              </a:ext>
            </a:extLst>
          </xdr:cNvPr>
          <xdr:cNvSpPr/>
        </xdr:nvSpPr>
        <xdr:spPr>
          <a:xfrm flipH="1">
            <a:off x="9268800" y="952500"/>
            <a:ext cx="360000" cy="571500"/>
          </a:xfrm>
          <a:prstGeom prst="chevron">
            <a:avLst/>
          </a:prstGeom>
          <a:gradFill flip="none" rotWithShape="1">
            <a:gsLst>
              <a:gs pos="50000">
                <a:srgbClr val="EF8106"/>
              </a:gs>
              <a:gs pos="50000">
                <a:schemeClr val="bg2">
                  <a:lumMod val="5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>
              <a:solidFill>
                <a:schemeClr val="tx1"/>
              </a:solidFill>
            </a:endParaRPr>
          </a:p>
        </xdr:txBody>
      </xdr:sp>
      <xdr:sp macro="" textlink="">
        <xdr:nvSpPr>
          <xdr:cNvPr id="23" name="Prostokąt 22">
            <a:extLst>
              <a:ext uri="{FF2B5EF4-FFF2-40B4-BE49-F238E27FC236}">
                <a16:creationId xmlns:a16="http://schemas.microsoft.com/office/drawing/2014/main" id="{00000000-0008-0000-0800-000017000000}"/>
              </a:ext>
            </a:extLst>
          </xdr:cNvPr>
          <xdr:cNvSpPr/>
        </xdr:nvSpPr>
        <xdr:spPr>
          <a:xfrm>
            <a:off x="9144000" y="952500"/>
            <a:ext cx="609600" cy="571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</xdr:grpSp>
    <xdr:clientData/>
  </xdr:twoCellAnchor>
  <xdr:twoCellAnchor>
    <xdr:from>
      <xdr:col>1</xdr:col>
      <xdr:colOff>0</xdr:colOff>
      <xdr:row>4</xdr:row>
      <xdr:rowOff>0</xdr:rowOff>
    </xdr:from>
    <xdr:to>
      <xdr:col>13</xdr:col>
      <xdr:colOff>0</xdr:colOff>
      <xdr:row>22</xdr:row>
      <xdr:rowOff>190499</xdr:rowOff>
    </xdr:to>
    <xdr:sp macro="" textlink="">
      <xdr:nvSpPr>
        <xdr:cNvPr id="2" name="Prostokąt: zaokrąglone rogi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09600" y="762000"/>
          <a:ext cx="7315200" cy="3619499"/>
        </a:xfrm>
        <a:prstGeom prst="roundRect">
          <a:avLst>
            <a:gd name="adj" fmla="val 6667"/>
          </a:avLst>
        </a:prstGeom>
        <a:noFill/>
        <a:ln w="12700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4</xdr:col>
      <xdr:colOff>0</xdr:colOff>
      <xdr:row>11</xdr:row>
      <xdr:rowOff>0</xdr:rowOff>
    </xdr:to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1219200" y="17145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Opis: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4</xdr:col>
      <xdr:colOff>0</xdr:colOff>
      <xdr:row>13</xdr:row>
      <xdr:rowOff>0</xdr:rowOff>
    </xdr:to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1219200" y="20955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Opracował:</a:t>
          </a:r>
        </a:p>
      </xdr:txBody>
    </xdr:sp>
    <xdr:clientData/>
  </xdr:twoCellAnchor>
  <xdr:twoCellAnchor>
    <xdr:from>
      <xdr:col>1</xdr:col>
      <xdr:colOff>1</xdr:colOff>
      <xdr:row>14</xdr:row>
      <xdr:rowOff>9526</xdr:rowOff>
    </xdr:from>
    <xdr:to>
      <xdr:col>7</xdr:col>
      <xdr:colOff>0</xdr:colOff>
      <xdr:row>15</xdr:row>
      <xdr:rowOff>9525</xdr:rowOff>
    </xdr:to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609601" y="2676526"/>
          <a:ext cx="3657599" cy="190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N - maksymalna trwała moc cieplna kotła [kW]:</a:t>
          </a:r>
        </a:p>
      </xdr:txBody>
    </xdr:sp>
    <xdr:clientData/>
  </xdr:twoCellAnchor>
  <xdr:twoCellAnchor>
    <xdr:from>
      <xdr:col>1</xdr:col>
      <xdr:colOff>0</xdr:colOff>
      <xdr:row>16</xdr:row>
      <xdr:rowOff>9523</xdr:rowOff>
    </xdr:from>
    <xdr:to>
      <xdr:col>9</xdr:col>
      <xdr:colOff>0</xdr:colOff>
      <xdr:row>16</xdr:row>
      <xdr:rowOff>190499</xdr:rowOff>
    </xdr:to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609600" y="3057523"/>
          <a:ext cx="4876800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PSV - ciśnienie manometryczne nastawy zaworu bezpieczeństwa [bar]:</a:t>
          </a:r>
        </a:p>
      </xdr:txBody>
    </xdr:sp>
    <xdr:clientData/>
  </xdr:twoCellAnchor>
  <xdr:twoCellAnchor>
    <xdr:from>
      <xdr:col>1</xdr:col>
      <xdr:colOff>0</xdr:colOff>
      <xdr:row>18</xdr:row>
      <xdr:rowOff>9524</xdr:rowOff>
    </xdr:from>
    <xdr:to>
      <xdr:col>7</xdr:col>
      <xdr:colOff>0</xdr:colOff>
      <xdr:row>18</xdr:row>
      <xdr:rowOff>190499</xdr:rowOff>
    </xdr:to>
    <xdr:sp macro="" textlink="">
      <xdr:nvSpPr>
        <xdr:cNvPr id="25" name="pole tekstowe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 txBox="1"/>
      </xdr:nvSpPr>
      <xdr:spPr>
        <a:xfrm>
          <a:off x="609600" y="3438524"/>
          <a:ext cx="365760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Założona wielkość i typ zaworu bezpieczeństwa:</a:t>
          </a:r>
        </a:p>
      </xdr:txBody>
    </xdr:sp>
    <xdr:clientData/>
  </xdr:twoCellAnchor>
  <xdr:twoCellAnchor>
    <xdr:from>
      <xdr:col>1</xdr:col>
      <xdr:colOff>0</xdr:colOff>
      <xdr:row>19</xdr:row>
      <xdr:rowOff>190499</xdr:rowOff>
    </xdr:from>
    <xdr:to>
      <xdr:col>7</xdr:col>
      <xdr:colOff>0</xdr:colOff>
      <xdr:row>20</xdr:row>
      <xdr:rowOff>190499</xdr:rowOff>
    </xdr:to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 txBox="1"/>
      </xdr:nvSpPr>
      <xdr:spPr>
        <a:xfrm>
          <a:off x="609600" y="3809999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Ilość zaworów bezpieczeństwa: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13</xdr:row>
          <xdr:rowOff>133350</xdr:rowOff>
        </xdr:from>
        <xdr:to>
          <xdr:col>11</xdr:col>
          <xdr:colOff>238125</xdr:colOff>
          <xdr:row>15</xdr:row>
          <xdr:rowOff>76200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8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19</xdr:row>
          <xdr:rowOff>133350</xdr:rowOff>
        </xdr:from>
        <xdr:to>
          <xdr:col>11</xdr:col>
          <xdr:colOff>238125</xdr:colOff>
          <xdr:row>21</xdr:row>
          <xdr:rowOff>76200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8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0</xdr:colOff>
      <xdr:row>26</xdr:row>
      <xdr:rowOff>0</xdr:rowOff>
    </xdr:from>
    <xdr:to>
      <xdr:col>13</xdr:col>
      <xdr:colOff>0</xdr:colOff>
      <xdr:row>26</xdr:row>
      <xdr:rowOff>0</xdr:rowOff>
    </xdr:to>
    <xdr:cxnSp macro="">
      <xdr:nvCxnSpPr>
        <xdr:cNvPr id="27" name="Łącznik prosty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CxnSpPr/>
      </xdr:nvCxnSpPr>
      <xdr:spPr>
        <a:xfrm>
          <a:off x="609600" y="4953000"/>
          <a:ext cx="7315200" cy="0"/>
        </a:xfrm>
        <a:prstGeom prst="line">
          <a:avLst/>
        </a:prstGeom>
        <a:ln w="28575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26</xdr:row>
      <xdr:rowOff>0</xdr:rowOff>
    </xdr:from>
    <xdr:to>
      <xdr:col>13</xdr:col>
      <xdr:colOff>0</xdr:colOff>
      <xdr:row>28</xdr:row>
      <xdr:rowOff>180976</xdr:rowOff>
    </xdr:to>
    <xdr:sp macro="" textlink="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 txBox="1"/>
      </xdr:nvSpPr>
      <xdr:spPr>
        <a:xfrm>
          <a:off x="609600" y="4953000"/>
          <a:ext cx="7315200" cy="561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Dobór zaworu (-ów) bezpieczeństwa dla kotłów wodnych niskotemperaturowych  wg Przepisów Urzędu Dozoru Technicznego WUDT-UC-KW/04 oraz </a:t>
          </a:r>
          <a:r>
            <a:rPr lang="pl-PL" sz="11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normy PN-81-M-35630</a:t>
          </a:r>
        </a:p>
      </xdr:txBody>
    </xdr:sp>
    <xdr:clientData/>
  </xdr:twoCellAnchor>
  <xdr:twoCellAnchor>
    <xdr:from>
      <xdr:col>1</xdr:col>
      <xdr:colOff>0</xdr:colOff>
      <xdr:row>31</xdr:row>
      <xdr:rowOff>0</xdr:rowOff>
    </xdr:from>
    <xdr:to>
      <xdr:col>13</xdr:col>
      <xdr:colOff>0</xdr:colOff>
      <xdr:row>67</xdr:row>
      <xdr:rowOff>9525</xdr:rowOff>
    </xdr:to>
    <xdr:grpSp>
      <xdr:nvGrpSpPr>
        <xdr:cNvPr id="29" name="Grupa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GrpSpPr/>
      </xdr:nvGrpSpPr>
      <xdr:grpSpPr>
        <a:xfrm>
          <a:off x="609600" y="5905500"/>
          <a:ext cx="7315200" cy="6867525"/>
          <a:chOff x="609600" y="5905500"/>
          <a:chExt cx="7315200" cy="6867525"/>
        </a:xfrm>
      </xdr:grpSpPr>
      <xdr:sp macro="" textlink="">
        <xdr:nvSpPr>
          <xdr:cNvPr id="30" name="pole tekstowe 29">
            <a:extLst>
              <a:ext uri="{FF2B5EF4-FFF2-40B4-BE49-F238E27FC236}">
                <a16:creationId xmlns:a16="http://schemas.microsoft.com/office/drawing/2014/main" id="{00000000-0008-0000-0800-00001E000000}"/>
              </a:ext>
            </a:extLst>
          </xdr:cNvPr>
          <xdr:cNvSpPr txBox="1"/>
        </xdr:nvSpPr>
        <xdr:spPr>
          <a:xfrm>
            <a:off x="609600" y="5905500"/>
            <a:ext cx="1828799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Opis:</a:t>
            </a:r>
          </a:p>
        </xdr:txBody>
      </xdr:sp>
      <xdr:sp macro="" textlink="">
        <xdr:nvSpPr>
          <xdr:cNvPr id="31" name="pole tekstowe 30">
            <a:extLst>
              <a:ext uri="{FF2B5EF4-FFF2-40B4-BE49-F238E27FC236}">
                <a16:creationId xmlns:a16="http://schemas.microsoft.com/office/drawing/2014/main" id="{00000000-0008-0000-0800-00001F000000}"/>
              </a:ext>
            </a:extLst>
          </xdr:cNvPr>
          <xdr:cNvSpPr txBox="1"/>
        </xdr:nvSpPr>
        <xdr:spPr>
          <a:xfrm>
            <a:off x="609600" y="6286500"/>
            <a:ext cx="1828799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Opracował:</a:t>
            </a:r>
          </a:p>
        </xdr:txBody>
      </xdr:sp>
      <xdr:sp macro="" textlink="">
        <xdr:nvSpPr>
          <xdr:cNvPr id="32" name="pole tekstowe 31">
            <a:extLst>
              <a:ext uri="{FF2B5EF4-FFF2-40B4-BE49-F238E27FC236}">
                <a16:creationId xmlns:a16="http://schemas.microsoft.com/office/drawing/2014/main" id="{00000000-0008-0000-0800-000020000000}"/>
              </a:ext>
            </a:extLst>
          </xdr:cNvPr>
          <xdr:cNvSpPr txBox="1"/>
        </xdr:nvSpPr>
        <xdr:spPr>
          <a:xfrm>
            <a:off x="609600" y="6667500"/>
            <a:ext cx="1828799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Data opracowania:</a:t>
            </a:r>
          </a:p>
        </xdr:txBody>
      </xdr:sp>
      <xdr:sp macro="" textlink="'obl_K.W.2'!C3">
        <xdr:nvSpPr>
          <xdr:cNvPr id="33" name="pole tekstowe 32">
            <a:extLst>
              <a:ext uri="{FF2B5EF4-FFF2-40B4-BE49-F238E27FC236}">
                <a16:creationId xmlns:a16="http://schemas.microsoft.com/office/drawing/2014/main" id="{00000000-0008-0000-0800-000021000000}"/>
              </a:ext>
            </a:extLst>
          </xdr:cNvPr>
          <xdr:cNvSpPr txBox="1"/>
        </xdr:nvSpPr>
        <xdr:spPr>
          <a:xfrm>
            <a:off x="1095376" y="5905500"/>
            <a:ext cx="4391024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ADB6FDAA-DF23-4B2A-B2EA-C3AA1EB22D9B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IMI Hydronic Engineering</a:t>
            </a:fld>
            <a:endParaRPr lang="pl-PL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2'!C4">
        <xdr:nvSpPr>
          <xdr:cNvPr id="34" name="pole tekstowe 33">
            <a:extLst>
              <a:ext uri="{FF2B5EF4-FFF2-40B4-BE49-F238E27FC236}">
                <a16:creationId xmlns:a16="http://schemas.microsoft.com/office/drawing/2014/main" id="{00000000-0008-0000-0800-000022000000}"/>
              </a:ext>
            </a:extLst>
          </xdr:cNvPr>
          <xdr:cNvSpPr txBox="1"/>
        </xdr:nvSpPr>
        <xdr:spPr>
          <a:xfrm>
            <a:off x="1495425" y="6286500"/>
            <a:ext cx="3990975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3C9200F6-2567-4F30-B7F3-48C45E2A9FD3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imię nazwisko</a:t>
            </a:fld>
            <a:endParaRPr lang="pl-PL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2'!C5">
        <xdr:nvSpPr>
          <xdr:cNvPr id="35" name="pole tekstowe 34">
            <a:extLst>
              <a:ext uri="{FF2B5EF4-FFF2-40B4-BE49-F238E27FC236}">
                <a16:creationId xmlns:a16="http://schemas.microsoft.com/office/drawing/2014/main" id="{00000000-0008-0000-0800-000023000000}"/>
              </a:ext>
            </a:extLst>
          </xdr:cNvPr>
          <xdr:cNvSpPr txBox="1"/>
        </xdr:nvSpPr>
        <xdr:spPr>
          <a:xfrm>
            <a:off x="1981201" y="6667500"/>
            <a:ext cx="3505199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1BECE472-7838-4B57-931C-A377D2A2B102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17.04.2024 15:41</a:t>
            </a:fld>
            <a:endParaRPr lang="pl-PL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6" name="pole tekstowe 35">
            <a:extLst>
              <a:ext uri="{FF2B5EF4-FFF2-40B4-BE49-F238E27FC236}">
                <a16:creationId xmlns:a16="http://schemas.microsoft.com/office/drawing/2014/main" id="{00000000-0008-0000-0800-000024000000}"/>
              </a:ext>
            </a:extLst>
          </xdr:cNvPr>
          <xdr:cNvSpPr txBox="1"/>
        </xdr:nvSpPr>
        <xdr:spPr>
          <a:xfrm>
            <a:off x="609600" y="7239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Wymagana przepustowość zaworu bezpieczeństwa:</a:t>
            </a:r>
          </a:p>
        </xdr:txBody>
      </xdr:sp>
      <xdr:sp macro="" textlink="">
        <xdr:nvSpPr>
          <xdr:cNvPr id="37" name="pole tekstowe 36">
            <a:extLst>
              <a:ext uri="{FF2B5EF4-FFF2-40B4-BE49-F238E27FC236}">
                <a16:creationId xmlns:a16="http://schemas.microsoft.com/office/drawing/2014/main" id="{00000000-0008-0000-0800-000025000000}"/>
              </a:ext>
            </a:extLst>
          </xdr:cNvPr>
          <xdr:cNvSpPr txBox="1"/>
        </xdr:nvSpPr>
        <xdr:spPr>
          <a:xfrm>
            <a:off x="609600" y="7620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1. Określenie obliczeniowej przepustowości zaworu bezpieczeństwa.</a:t>
            </a:r>
          </a:p>
        </xdr:txBody>
      </xdr:sp>
      <xdr:sp macro="" textlink="">
        <xdr:nvSpPr>
          <xdr:cNvPr id="38" name="pole tekstowe 37">
            <a:extLst>
              <a:ext uri="{FF2B5EF4-FFF2-40B4-BE49-F238E27FC236}">
                <a16:creationId xmlns:a16="http://schemas.microsoft.com/office/drawing/2014/main" id="{00000000-0008-0000-0800-000026000000}"/>
              </a:ext>
            </a:extLst>
          </xdr:cNvPr>
          <xdr:cNvSpPr txBox="1"/>
        </xdr:nvSpPr>
        <xdr:spPr>
          <a:xfrm>
            <a:off x="609600" y="8001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Przepustowość zaworu bezpieczeństwa (dla pary wodnej) powinna wynosić co najmniej:</a:t>
            </a: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39" name="pole tekstowe 38">
                <a:extLst>
                  <a:ext uri="{FF2B5EF4-FFF2-40B4-BE49-F238E27FC236}">
                    <a16:creationId xmlns:a16="http://schemas.microsoft.com/office/drawing/2014/main" id="{00000000-0008-0000-0800-000027000000}"/>
                  </a:ext>
                </a:extLst>
              </xdr:cNvPr>
              <xdr:cNvSpPr txBox="1"/>
            </xdr:nvSpPr>
            <xdr:spPr>
              <a:xfrm>
                <a:off x="609600" y="8382000"/>
                <a:ext cx="7315200" cy="5715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"/>
                    </m:oMathParaPr>
                    <m:oMath xmlns:m="http://schemas.openxmlformats.org/officeDocument/2006/math">
                      <m:r>
                        <a:rPr lang="pl-PL" sz="1400" b="0" i="1">
                          <a:latin typeface="Cambria Math" panose="02040503050406030204" pitchFamily="18" charset="0"/>
                        </a:rPr>
                        <m:t>𝑚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≥3600⋅</m:t>
                      </m:r>
                      <m:f>
                        <m:fPr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𝑁</m:t>
                          </m:r>
                        </m:num>
                        <m:den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𝑟</m:t>
                          </m:r>
                        </m:den>
                      </m:f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  </m:t>
                      </m:r>
                      <m:d>
                        <m:dPr>
                          <m:begChr m:val="["/>
                          <m:endChr m:val="]"/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𝑘𝑔</m:t>
                              </m:r>
                            </m:num>
                            <m:den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h</m:t>
                              </m:r>
                            </m:den>
                          </m:f>
                        </m:e>
                      </m:d>
                    </m:oMath>
                  </m:oMathPara>
                </a14:m>
                <a:endParaRPr lang="pl-PL" sz="1400"/>
              </a:p>
            </xdr:txBody>
          </xdr:sp>
        </mc:Choice>
        <mc:Fallback xmlns="">
          <xdr:sp macro="" textlink="">
            <xdr:nvSpPr>
              <xdr:cNvPr id="39" name="pole tekstowe 38">
                <a:extLst>
                  <a:ext uri="{FF2B5EF4-FFF2-40B4-BE49-F238E27FC236}">
                    <a16:creationId xmlns:a16="http://schemas.microsoft.com/office/drawing/2014/main" id="{08C7FB8F-AB25-6C38-18FB-2F707593BBD6}"/>
                  </a:ext>
                </a:extLst>
              </xdr:cNvPr>
              <xdr:cNvSpPr txBox="1"/>
            </xdr:nvSpPr>
            <xdr:spPr>
              <a:xfrm>
                <a:off x="609600" y="8382000"/>
                <a:ext cx="7315200" cy="5715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:r>
                  <a:rPr lang="pl-PL" sz="1400" b="0" i="0">
                    <a:latin typeface="Cambria Math" panose="02040503050406030204" pitchFamily="18" charset="0"/>
                  </a:rPr>
                  <a:t>𝑚</a:t>
                </a:r>
                <a:r>
                  <a:rPr lang="pl-PL" sz="1400" b="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≥3600⋅𝑁/𝑟    [𝑘𝑔/ℎ]</a:t>
                </a:r>
                <a:endParaRPr lang="pl-PL" sz="1400"/>
              </a:p>
            </xdr:txBody>
          </xdr:sp>
        </mc:Fallback>
      </mc:AlternateContent>
      <xdr:sp macro="" textlink="">
        <xdr:nvSpPr>
          <xdr:cNvPr id="40" name="pole tekstowe 39">
            <a:extLst>
              <a:ext uri="{FF2B5EF4-FFF2-40B4-BE49-F238E27FC236}">
                <a16:creationId xmlns:a16="http://schemas.microsoft.com/office/drawing/2014/main" id="{00000000-0008-0000-0800-000028000000}"/>
              </a:ext>
            </a:extLst>
          </xdr:cNvPr>
          <xdr:cNvSpPr txBox="1"/>
        </xdr:nvSpPr>
        <xdr:spPr>
          <a:xfrm>
            <a:off x="609600" y="8953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gdzie:</a:t>
            </a:r>
          </a:p>
        </xdr:txBody>
      </xdr:sp>
      <xdr:sp macro="" textlink="">
        <xdr:nvSpPr>
          <xdr:cNvPr id="41" name="pole tekstowe 40">
            <a:extLst>
              <a:ext uri="{FF2B5EF4-FFF2-40B4-BE49-F238E27FC236}">
                <a16:creationId xmlns:a16="http://schemas.microsoft.com/office/drawing/2014/main" id="{00000000-0008-0000-0800-000029000000}"/>
              </a:ext>
            </a:extLst>
          </xdr:cNvPr>
          <xdr:cNvSpPr txBox="1"/>
        </xdr:nvSpPr>
        <xdr:spPr>
          <a:xfrm>
            <a:off x="1219200" y="9334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N - maksymalna trwała moc cieplna kotła [kW]</a:t>
            </a:r>
          </a:p>
        </xdr:txBody>
      </xdr:sp>
      <xdr:sp macro="" textlink="">
        <xdr:nvSpPr>
          <xdr:cNvPr id="42" name="pole tekstowe 41">
            <a:extLst>
              <a:ext uri="{FF2B5EF4-FFF2-40B4-BE49-F238E27FC236}">
                <a16:creationId xmlns:a16="http://schemas.microsoft.com/office/drawing/2014/main" id="{00000000-0008-0000-0800-00002A000000}"/>
              </a:ext>
            </a:extLst>
          </xdr:cNvPr>
          <xdr:cNvSpPr txBox="1"/>
        </xdr:nvSpPr>
        <xdr:spPr>
          <a:xfrm>
            <a:off x="1219200" y="95250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r  - ciepło parowania wody przy ciśnieniu przed zaworem bezpieczeństwa [kJ/kg]</a:t>
            </a:r>
          </a:p>
        </xdr:txBody>
      </xdr:sp>
      <xdr:sp macro="" textlink="'obl_K.W.2'!J7">
        <xdr:nvSpPr>
          <xdr:cNvPr id="43" name="pole tekstowe 42">
            <a:extLst>
              <a:ext uri="{FF2B5EF4-FFF2-40B4-BE49-F238E27FC236}">
                <a16:creationId xmlns:a16="http://schemas.microsoft.com/office/drawing/2014/main" id="{00000000-0008-0000-0800-00002B000000}"/>
              </a:ext>
            </a:extLst>
          </xdr:cNvPr>
          <xdr:cNvSpPr txBox="1"/>
        </xdr:nvSpPr>
        <xdr:spPr>
          <a:xfrm>
            <a:off x="1219200" y="99060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17E065D7-4407-4C9A-B086-CDC6C0AB93BB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N = 1500 [kW]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2'!J11">
        <xdr:nvSpPr>
          <xdr:cNvPr id="44" name="pole tekstowe 43">
            <a:extLst>
              <a:ext uri="{FF2B5EF4-FFF2-40B4-BE49-F238E27FC236}">
                <a16:creationId xmlns:a16="http://schemas.microsoft.com/office/drawing/2014/main" id="{00000000-0008-0000-0800-00002C000000}"/>
              </a:ext>
            </a:extLst>
          </xdr:cNvPr>
          <xdr:cNvSpPr txBox="1"/>
        </xdr:nvSpPr>
        <xdr:spPr>
          <a:xfrm>
            <a:off x="1219200" y="102870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6EE97B15-6EB8-4797-A418-0EB29A095347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r = 2125,5 [kJ/kg]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2'!J8">
        <xdr:nvSpPr>
          <xdr:cNvPr id="45" name="pole tekstowe 44">
            <a:extLst>
              <a:ext uri="{FF2B5EF4-FFF2-40B4-BE49-F238E27FC236}">
                <a16:creationId xmlns:a16="http://schemas.microsoft.com/office/drawing/2014/main" id="{00000000-0008-0000-0800-00002D000000}"/>
              </a:ext>
            </a:extLst>
          </xdr:cNvPr>
          <xdr:cNvSpPr txBox="1"/>
        </xdr:nvSpPr>
        <xdr:spPr>
          <a:xfrm>
            <a:off x="3648075" y="9906000"/>
            <a:ext cx="3390900" cy="76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719C78B9-9116-464E-8569-A314A825BF8A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ciepło parowania dla powiększonego o 10% ciśnienia manometrycznego p₁= 3,3 [bar]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6" name="pole tekstowe 45">
            <a:extLst>
              <a:ext uri="{FF2B5EF4-FFF2-40B4-BE49-F238E27FC236}">
                <a16:creationId xmlns:a16="http://schemas.microsoft.com/office/drawing/2014/main" id="{00000000-0008-0000-0800-00002E000000}"/>
              </a:ext>
            </a:extLst>
          </xdr:cNvPr>
          <xdr:cNvSpPr txBox="1"/>
        </xdr:nvSpPr>
        <xdr:spPr>
          <a:xfrm>
            <a:off x="609600" y="10668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Wymagana przepustowość zaworu bezpieczeństwa:</a:t>
            </a:r>
          </a:p>
        </xdr:txBody>
      </xdr:sp>
      <xdr:sp macro="" textlink="'obl_K.W.2'!J21">
        <xdr:nvSpPr>
          <xdr:cNvPr id="47" name="pole tekstowe 46">
            <a:extLst>
              <a:ext uri="{FF2B5EF4-FFF2-40B4-BE49-F238E27FC236}">
                <a16:creationId xmlns:a16="http://schemas.microsoft.com/office/drawing/2014/main" id="{00000000-0008-0000-0800-00002F000000}"/>
              </a:ext>
            </a:extLst>
          </xdr:cNvPr>
          <xdr:cNvSpPr txBox="1"/>
        </xdr:nvSpPr>
        <xdr:spPr>
          <a:xfrm>
            <a:off x="609600" y="11049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75D0AE9-14DD-4EAB-B0EE-7A3A12C639FE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m ≥ 2540,58 [kg/h]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1'!J10">
        <xdr:nvSpPr>
          <xdr:cNvPr id="48" name="pole tekstowe 47">
            <a:extLst>
              <a:ext uri="{FF2B5EF4-FFF2-40B4-BE49-F238E27FC236}">
                <a16:creationId xmlns:a16="http://schemas.microsoft.com/office/drawing/2014/main" id="{00000000-0008-0000-0800-000030000000}"/>
              </a:ext>
            </a:extLst>
          </xdr:cNvPr>
          <xdr:cNvSpPr txBox="1"/>
        </xdr:nvSpPr>
        <xdr:spPr>
          <a:xfrm>
            <a:off x="609600" y="11430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0FE28C52-F049-4236-BC5E-9989C6EFE39A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Przyjęta do obliczeń ilość zaworów bezpieczeństwa: 2 szt.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9" name="pole tekstowe 48">
            <a:extLst>
              <a:ext uri="{FF2B5EF4-FFF2-40B4-BE49-F238E27FC236}">
                <a16:creationId xmlns:a16="http://schemas.microsoft.com/office/drawing/2014/main" id="{00000000-0008-0000-0800-000031000000}"/>
              </a:ext>
            </a:extLst>
          </xdr:cNvPr>
          <xdr:cNvSpPr txBox="1"/>
        </xdr:nvSpPr>
        <xdr:spPr>
          <a:xfrm>
            <a:off x="609600" y="12001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Wymagana przepustowość pojedynczego zaworu bezpieczeństwa wynosi:</a:t>
            </a:r>
          </a:p>
        </xdr:txBody>
      </xdr:sp>
      <xdr:grpSp>
        <xdr:nvGrpSpPr>
          <xdr:cNvPr id="50" name="Grupa 49">
            <a:extLst>
              <a:ext uri="{FF2B5EF4-FFF2-40B4-BE49-F238E27FC236}">
                <a16:creationId xmlns:a16="http://schemas.microsoft.com/office/drawing/2014/main" id="{00000000-0008-0000-0800-000032000000}"/>
              </a:ext>
            </a:extLst>
          </xdr:cNvPr>
          <xdr:cNvGrpSpPr/>
        </xdr:nvGrpSpPr>
        <xdr:grpSpPr>
          <a:xfrm>
            <a:off x="3600450" y="12392025"/>
            <a:ext cx="2228850" cy="381000"/>
            <a:chOff x="3600450" y="12963525"/>
            <a:chExt cx="2228850" cy="381000"/>
          </a:xfrm>
        </xdr:grpSpPr>
        <xdr:sp macro="" textlink="">
          <xdr:nvSpPr>
            <xdr:cNvPr id="51" name="pole tekstowe 50">
              <a:extLst>
                <a:ext uri="{FF2B5EF4-FFF2-40B4-BE49-F238E27FC236}">
                  <a16:creationId xmlns:a16="http://schemas.microsoft.com/office/drawing/2014/main" id="{00000000-0008-0000-0800-000033000000}"/>
                </a:ext>
              </a:extLst>
            </xdr:cNvPr>
            <xdr:cNvSpPr txBox="1"/>
          </xdr:nvSpPr>
          <xdr:spPr>
            <a:xfrm>
              <a:off x="3600450" y="12963525"/>
              <a:ext cx="609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m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obl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≥</a:t>
              </a:r>
            </a:p>
          </xdr:txBody>
        </xdr:sp>
        <xdr:sp macro="" textlink="'obl_K.W.2'!J22">
          <xdr:nvSpPr>
            <xdr:cNvPr id="52" name="pole tekstowe 51">
              <a:extLst>
                <a:ext uri="{FF2B5EF4-FFF2-40B4-BE49-F238E27FC236}">
                  <a16:creationId xmlns:a16="http://schemas.microsoft.com/office/drawing/2014/main" id="{00000000-0008-0000-0800-000034000000}"/>
                </a:ext>
              </a:extLst>
            </xdr:cNvPr>
            <xdr:cNvSpPr txBox="1"/>
          </xdr:nvSpPr>
          <xdr:spPr>
            <a:xfrm>
              <a:off x="4000500" y="12963525"/>
              <a:ext cx="18288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28891F21-AD54-49EF-B1BF-352C8A157821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1270,29 [kg/h]</a:t>
              </a:fld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67</xdr:row>
      <xdr:rowOff>0</xdr:rowOff>
    </xdr:from>
    <xdr:to>
      <xdr:col>13</xdr:col>
      <xdr:colOff>0</xdr:colOff>
      <xdr:row>69</xdr:row>
      <xdr:rowOff>0</xdr:rowOff>
    </xdr:to>
    <xdr:sp macro="" textlink="">
      <xdr:nvSpPr>
        <xdr:cNvPr id="53" name="pole tekstowe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 txBox="1"/>
      </xdr:nvSpPr>
      <xdr:spPr>
        <a:xfrm>
          <a:off x="609600" y="12763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2. Wyznaczenie wymaganej powierzchni przekroju kanału dopływowego zaworu bezpieczeństwa:</a:t>
          </a:r>
        </a:p>
      </xdr:txBody>
    </xdr:sp>
    <xdr:clientData/>
  </xdr:twoCellAnchor>
  <xdr:oneCellAnchor>
    <xdr:from>
      <xdr:col>1</xdr:col>
      <xdr:colOff>0</xdr:colOff>
      <xdr:row>69</xdr:row>
      <xdr:rowOff>0</xdr:rowOff>
    </xdr:from>
    <xdr:ext cx="7315200" cy="5715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pole tekstowe 54">
              <a:extLst>
                <a:ext uri="{FF2B5EF4-FFF2-40B4-BE49-F238E27FC236}">
                  <a16:creationId xmlns:a16="http://schemas.microsoft.com/office/drawing/2014/main" id="{00000000-0008-0000-0800-000037000000}"/>
                </a:ext>
              </a:extLst>
            </xdr:cNvPr>
            <xdr:cNvSpPr txBox="1"/>
          </xdr:nvSpPr>
          <xdr:spPr>
            <a:xfrm>
              <a:off x="609600" y="131445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pl-PL" sz="1400" b="0" i="1">
                        <a:latin typeface="Cambria Math" panose="02040503050406030204" pitchFamily="18" charset="0"/>
                      </a:rPr>
                      <m:t>𝐴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𝑚</m:t>
                        </m:r>
                      </m:num>
                      <m:den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10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𝐾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𝐾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𝛼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𝑝𝑔</m:t>
                            </m:r>
                          </m:sub>
                        </m:s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d>
                          <m:d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+0,1</m:t>
                            </m:r>
                          </m:e>
                        </m:d>
                      </m:den>
                    </m:f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𝑚</m:t>
                        </m:r>
                        <m:sSup>
                          <m:sSup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𝑚</m:t>
                            </m:r>
                          </m:e>
                          <m:sup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e>
                    </m:d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55" name="pole tekstowe 54">
              <a:extLst>
                <a:ext uri="{FF2B5EF4-FFF2-40B4-BE49-F238E27FC236}">
                  <a16:creationId xmlns:a16="http://schemas.microsoft.com/office/drawing/2014/main" id="{00000000-0008-0000-0600-000037000000}"/>
                </a:ext>
              </a:extLst>
            </xdr:cNvPr>
            <xdr:cNvSpPr txBox="1"/>
          </xdr:nvSpPr>
          <xdr:spPr>
            <a:xfrm>
              <a:off x="609600" y="131445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𝐴=𝑚/(10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⋅𝐾_1⋅𝐾_2⋅𝛼_𝑝𝑔⋅(𝑝_1+0,1) )    [𝑚𝑚^2 ]</a:t>
              </a:r>
              <a:endParaRPr lang="pl-PL" sz="1400"/>
            </a:p>
          </xdr:txBody>
        </xdr:sp>
      </mc:Fallback>
    </mc:AlternateContent>
    <xdr:clientData/>
  </xdr:oneCellAnchor>
  <xdr:twoCellAnchor>
    <xdr:from>
      <xdr:col>1</xdr:col>
      <xdr:colOff>0</xdr:colOff>
      <xdr:row>72</xdr:row>
      <xdr:rowOff>0</xdr:rowOff>
    </xdr:from>
    <xdr:to>
      <xdr:col>13</xdr:col>
      <xdr:colOff>0</xdr:colOff>
      <xdr:row>74</xdr:row>
      <xdr:rowOff>0</xdr:rowOff>
    </xdr:to>
    <xdr:sp macro="" textlink="">
      <xdr:nvSpPr>
        <xdr:cNvPr id="63" name="pole tekstowe 62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SpPr txBox="1"/>
      </xdr:nvSpPr>
      <xdr:spPr>
        <a:xfrm>
          <a:off x="609600" y="13716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gdzie:</a:t>
          </a:r>
        </a:p>
      </xdr:txBody>
    </xdr:sp>
    <xdr:clientData/>
  </xdr:twoCellAnchor>
  <xdr:twoCellAnchor>
    <xdr:from>
      <xdr:col>2</xdr:col>
      <xdr:colOff>0</xdr:colOff>
      <xdr:row>73</xdr:row>
      <xdr:rowOff>190499</xdr:rowOff>
    </xdr:from>
    <xdr:to>
      <xdr:col>13</xdr:col>
      <xdr:colOff>0</xdr:colOff>
      <xdr:row>76</xdr:row>
      <xdr:rowOff>123824</xdr:rowOff>
    </xdr:to>
    <xdr:sp macro="" textlink="">
      <xdr:nvSpPr>
        <xdr:cNvPr id="4096" name="pole tekstowe 4095">
          <a:extLst>
            <a:ext uri="{FF2B5EF4-FFF2-40B4-BE49-F238E27FC236}">
              <a16:creationId xmlns:a16="http://schemas.microsoft.com/office/drawing/2014/main" id="{00000000-0008-0000-0800-000000100000}"/>
            </a:ext>
          </a:extLst>
        </xdr:cNvPr>
        <xdr:cNvSpPr txBox="1"/>
      </xdr:nvSpPr>
      <xdr:spPr>
        <a:xfrm>
          <a:off x="1219200" y="14096999"/>
          <a:ext cx="6705600" cy="504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A - wymagana sumaryczna powierzchnia przekroju kanałów dopływowych zaworów </a:t>
          </a:r>
          <a:b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l-PL" sz="1100" b="0" baseline="0"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bezpieczeństwa [mm</a:t>
          </a:r>
          <a:r>
            <a:rPr lang="pl-PL" sz="1100" b="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2</xdr:col>
      <xdr:colOff>28575</xdr:colOff>
      <xdr:row>76</xdr:row>
      <xdr:rowOff>9525</xdr:rowOff>
    </xdr:from>
    <xdr:to>
      <xdr:col>13</xdr:col>
      <xdr:colOff>28575</xdr:colOff>
      <xdr:row>78</xdr:row>
      <xdr:rowOff>9525</xdr:rowOff>
    </xdr:to>
    <xdr:sp macro="" textlink="">
      <xdr:nvSpPr>
        <xdr:cNvPr id="4099" name="pole tekstowe 4098">
          <a:extLst>
            <a:ext uri="{FF2B5EF4-FFF2-40B4-BE49-F238E27FC236}">
              <a16:creationId xmlns:a16="http://schemas.microsoft.com/office/drawing/2014/main" id="{00000000-0008-0000-0800-000003100000}"/>
            </a:ext>
          </a:extLst>
        </xdr:cNvPr>
        <xdr:cNvSpPr txBox="1"/>
      </xdr:nvSpPr>
      <xdr:spPr>
        <a:xfrm>
          <a:off x="1247775" y="14487525"/>
          <a:ext cx="67056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m - przepustowość pojedynczego zaworu bezpieczeństwa [kg/h]</a:t>
          </a:r>
        </a:p>
      </xdr:txBody>
    </xdr:sp>
    <xdr:clientData/>
  </xdr:twoCellAnchor>
  <xdr:twoCellAnchor>
    <xdr:from>
      <xdr:col>2</xdr:col>
      <xdr:colOff>0</xdr:colOff>
      <xdr:row>77</xdr:row>
      <xdr:rowOff>180975</xdr:rowOff>
    </xdr:from>
    <xdr:to>
      <xdr:col>13</xdr:col>
      <xdr:colOff>0</xdr:colOff>
      <xdr:row>80</xdr:row>
      <xdr:rowOff>180975</xdr:rowOff>
    </xdr:to>
    <xdr:sp macro="" textlink="">
      <xdr:nvSpPr>
        <xdr:cNvPr id="4100" name="pole tekstowe 4099">
          <a:extLst>
            <a:ext uri="{FF2B5EF4-FFF2-40B4-BE49-F238E27FC236}">
              <a16:creationId xmlns:a16="http://schemas.microsoft.com/office/drawing/2014/main" id="{00000000-0008-0000-0800-000004100000}"/>
            </a:ext>
          </a:extLst>
        </xdr:cNvPr>
        <xdr:cNvSpPr txBox="1"/>
      </xdr:nvSpPr>
      <xdr:spPr>
        <a:xfrm>
          <a:off x="1219200" y="14849475"/>
          <a:ext cx="67056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K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współczynnik poprawkowy uwzględniający właściwości pary i jej parametry przed zaworem</a:t>
          </a:r>
          <a:b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l-PL" sz="1100" b="0" baseline="0"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bezpieczeństwa</a:t>
          </a:r>
        </a:p>
      </xdr:txBody>
    </xdr:sp>
    <xdr:clientData/>
  </xdr:twoCellAnchor>
  <xdr:twoCellAnchor>
    <xdr:from>
      <xdr:col>2</xdr:col>
      <xdr:colOff>0</xdr:colOff>
      <xdr:row>80</xdr:row>
      <xdr:rowOff>180975</xdr:rowOff>
    </xdr:from>
    <xdr:to>
      <xdr:col>13</xdr:col>
      <xdr:colOff>0</xdr:colOff>
      <xdr:row>83</xdr:row>
      <xdr:rowOff>180975</xdr:rowOff>
    </xdr:to>
    <xdr:sp macro="" textlink="">
      <xdr:nvSpPr>
        <xdr:cNvPr id="4101" name="pole tekstowe 4100">
          <a:extLst>
            <a:ext uri="{FF2B5EF4-FFF2-40B4-BE49-F238E27FC236}">
              <a16:creationId xmlns:a16="http://schemas.microsoft.com/office/drawing/2014/main" id="{00000000-0008-0000-0800-000005100000}"/>
            </a:ext>
          </a:extLst>
        </xdr:cNvPr>
        <xdr:cNvSpPr txBox="1"/>
      </xdr:nvSpPr>
      <xdr:spPr>
        <a:xfrm>
          <a:off x="1219200" y="15420975"/>
          <a:ext cx="67056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K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współczynnik poprawkowy uwzględniający wpływ stosunku ciśnień przed i za zaworem</a:t>
          </a:r>
          <a:b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l-PL" sz="1100" b="0" baseline="0"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bezpieczeństwa</a:t>
          </a:r>
        </a:p>
      </xdr:txBody>
    </xdr:sp>
    <xdr:clientData/>
  </xdr:twoCellAnchor>
  <xdr:twoCellAnchor>
    <xdr:from>
      <xdr:col>2</xdr:col>
      <xdr:colOff>0</xdr:colOff>
      <xdr:row>83</xdr:row>
      <xdr:rowOff>180975</xdr:rowOff>
    </xdr:from>
    <xdr:to>
      <xdr:col>13</xdr:col>
      <xdr:colOff>0</xdr:colOff>
      <xdr:row>85</xdr:row>
      <xdr:rowOff>180975</xdr:rowOff>
    </xdr:to>
    <xdr:sp macro="" textlink="">
      <xdr:nvSpPr>
        <xdr:cNvPr id="4102" name="pole tekstowe 4101">
          <a:extLst>
            <a:ext uri="{FF2B5EF4-FFF2-40B4-BE49-F238E27FC236}">
              <a16:creationId xmlns:a16="http://schemas.microsoft.com/office/drawing/2014/main" id="{00000000-0008-0000-0800-000006100000}"/>
            </a:ext>
          </a:extLst>
        </xdr:cNvPr>
        <xdr:cNvSpPr txBox="1"/>
      </xdr:nvSpPr>
      <xdr:spPr>
        <a:xfrm>
          <a:off x="1219200" y="15992475"/>
          <a:ext cx="67056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α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pg</a:t>
          </a:r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  -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współczynnik wypływu zaworu bezpieczeństwa dla par i </a:t>
          </a:r>
          <a:r>
            <a:rPr lang="pl-PL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gazów </a:t>
          </a:r>
          <a:r>
            <a:rPr lang="el-GR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α</a:t>
          </a:r>
          <a:r>
            <a:rPr lang="pl-PL" sz="1100" b="0" baseline="-25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pg</a:t>
          </a:r>
          <a:r>
            <a:rPr lang="pl-PL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= 0,9</a:t>
          </a:r>
          <a:r>
            <a:rPr lang="el-GR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α</a:t>
          </a:r>
          <a:r>
            <a:rPr lang="pl-PL" sz="1100" b="0" baseline="-25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pgrz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13</xdr:col>
      <xdr:colOff>0</xdr:colOff>
      <xdr:row>89</xdr:row>
      <xdr:rowOff>0</xdr:rowOff>
    </xdr:to>
    <xdr:sp macro="" textlink="">
      <xdr:nvSpPr>
        <xdr:cNvPr id="4103" name="pole tekstowe 4102">
          <a:extLst>
            <a:ext uri="{FF2B5EF4-FFF2-40B4-BE49-F238E27FC236}">
              <a16:creationId xmlns:a16="http://schemas.microsoft.com/office/drawing/2014/main" id="{00000000-0008-0000-0800-000007100000}"/>
            </a:ext>
          </a:extLst>
        </xdr:cNvPr>
        <xdr:cNvSpPr txBox="1"/>
      </xdr:nvSpPr>
      <xdr:spPr>
        <a:xfrm>
          <a:off x="1219200" y="16383000"/>
          <a:ext cx="67056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maksymalne ciśnienie przed zaworem bezpieczeństwa, nie większe niż 1,1 ciśnienia dopuszczonego</a:t>
          </a:r>
          <a:b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l-PL" sz="1100" b="0" baseline="0"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zabezpieczenia kotła [MPa]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13</xdr:col>
      <xdr:colOff>0</xdr:colOff>
      <xdr:row>91</xdr:row>
      <xdr:rowOff>0</xdr:rowOff>
    </xdr:to>
    <xdr:sp macro="" textlink="'obl_K.W.2'!J9">
      <xdr:nvSpPr>
        <xdr:cNvPr id="4104" name="pole tekstowe 4103">
          <a:extLst>
            <a:ext uri="{FF2B5EF4-FFF2-40B4-BE49-F238E27FC236}">
              <a16:creationId xmlns:a16="http://schemas.microsoft.com/office/drawing/2014/main" id="{00000000-0008-0000-0800-000008100000}"/>
            </a:ext>
          </a:extLst>
        </xdr:cNvPr>
        <xdr:cNvSpPr txBox="1"/>
      </xdr:nvSpPr>
      <xdr:spPr>
        <a:xfrm>
          <a:off x="609600" y="16954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95D065FE-4BD9-4D8D-93CE-99DCA9C52A14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Do obliczeń przyjęto zawór bezpieczeństwa IMI PNEUMATEX: DSV 32 DGF 3 [bar]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5</xdr:col>
      <xdr:colOff>409575</xdr:colOff>
      <xdr:row>93</xdr:row>
      <xdr:rowOff>0</xdr:rowOff>
    </xdr:to>
    <xdr:grpSp>
      <xdr:nvGrpSpPr>
        <xdr:cNvPr id="4105" name="Grupa 4104">
          <a:extLst>
            <a:ext uri="{FF2B5EF4-FFF2-40B4-BE49-F238E27FC236}">
              <a16:creationId xmlns:a16="http://schemas.microsoft.com/office/drawing/2014/main" id="{00000000-0008-0000-0800-000009100000}"/>
            </a:ext>
          </a:extLst>
        </xdr:cNvPr>
        <xdr:cNvGrpSpPr/>
      </xdr:nvGrpSpPr>
      <xdr:grpSpPr>
        <a:xfrm>
          <a:off x="1219200" y="17335500"/>
          <a:ext cx="2238375" cy="381000"/>
          <a:chOff x="1219200" y="22479000"/>
          <a:chExt cx="2238375" cy="381000"/>
        </a:xfrm>
      </xdr:grpSpPr>
      <xdr:sp macro="" textlink="">
        <xdr:nvSpPr>
          <xdr:cNvPr id="4106" name="pole tekstowe 4105">
            <a:extLst>
              <a:ext uri="{FF2B5EF4-FFF2-40B4-BE49-F238E27FC236}">
                <a16:creationId xmlns:a16="http://schemas.microsoft.com/office/drawing/2014/main" id="{00000000-0008-0000-0800-00000A100000}"/>
              </a:ext>
            </a:extLst>
          </xdr:cNvPr>
          <xdr:cNvSpPr txBox="1"/>
        </xdr:nvSpPr>
        <xdr:spPr>
          <a:xfrm>
            <a:off x="1219200" y="22479000"/>
            <a:ext cx="609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K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1</a:t>
            </a:r>
            <a:r>
              <a:rPr lang="pl-PL" sz="1100" b="0" baseline="0">
                <a:latin typeface="Arial" panose="020B0604020202020204" pitchFamily="34" charset="0"/>
                <a:cs typeface="Arial" panose="020B0604020202020204" pitchFamily="34" charset="0"/>
              </a:rPr>
              <a:t> = </a:t>
            </a:r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2'!C12">
        <xdr:nvSpPr>
          <xdr:cNvPr id="4107" name="pole tekstowe 4106">
            <a:extLst>
              <a:ext uri="{FF2B5EF4-FFF2-40B4-BE49-F238E27FC236}">
                <a16:creationId xmlns:a16="http://schemas.microsoft.com/office/drawing/2014/main" id="{00000000-0008-0000-0800-00000B100000}"/>
              </a:ext>
            </a:extLst>
          </xdr:cNvPr>
          <xdr:cNvSpPr txBox="1"/>
        </xdr:nvSpPr>
        <xdr:spPr>
          <a:xfrm>
            <a:off x="1628775" y="22479000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6640F1B7-1E47-4D6B-8F11-B2F1C83DD996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0,532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0</xdr:colOff>
      <xdr:row>92</xdr:row>
      <xdr:rowOff>142875</xdr:rowOff>
    </xdr:from>
    <xdr:to>
      <xdr:col>5</xdr:col>
      <xdr:colOff>409575</xdr:colOff>
      <xdr:row>94</xdr:row>
      <xdr:rowOff>142875</xdr:rowOff>
    </xdr:to>
    <xdr:grpSp>
      <xdr:nvGrpSpPr>
        <xdr:cNvPr id="4108" name="Grupa 4107">
          <a:extLst>
            <a:ext uri="{FF2B5EF4-FFF2-40B4-BE49-F238E27FC236}">
              <a16:creationId xmlns:a16="http://schemas.microsoft.com/office/drawing/2014/main" id="{00000000-0008-0000-0800-00000C100000}"/>
            </a:ext>
          </a:extLst>
        </xdr:cNvPr>
        <xdr:cNvGrpSpPr/>
      </xdr:nvGrpSpPr>
      <xdr:grpSpPr>
        <a:xfrm>
          <a:off x="1219200" y="17668875"/>
          <a:ext cx="2238375" cy="381000"/>
          <a:chOff x="1219200" y="22860000"/>
          <a:chExt cx="2238375" cy="381000"/>
        </a:xfrm>
      </xdr:grpSpPr>
      <xdr:sp macro="" textlink="">
        <xdr:nvSpPr>
          <xdr:cNvPr id="4109" name="pole tekstowe 4108">
            <a:extLst>
              <a:ext uri="{FF2B5EF4-FFF2-40B4-BE49-F238E27FC236}">
                <a16:creationId xmlns:a16="http://schemas.microsoft.com/office/drawing/2014/main" id="{00000000-0008-0000-0800-00000D100000}"/>
              </a:ext>
            </a:extLst>
          </xdr:cNvPr>
          <xdr:cNvSpPr txBox="1"/>
        </xdr:nvSpPr>
        <xdr:spPr>
          <a:xfrm>
            <a:off x="1219200" y="22860000"/>
            <a:ext cx="609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K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2</a:t>
            </a:r>
            <a:r>
              <a:rPr lang="pl-PL" sz="1100" b="0" baseline="0">
                <a:latin typeface="Arial" panose="020B0604020202020204" pitchFamily="34" charset="0"/>
                <a:cs typeface="Arial" panose="020B0604020202020204" pitchFamily="34" charset="0"/>
              </a:rPr>
              <a:t> = </a:t>
            </a:r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2'!C24">
        <xdr:nvSpPr>
          <xdr:cNvPr id="4110" name="pole tekstowe 4109">
            <a:extLst>
              <a:ext uri="{FF2B5EF4-FFF2-40B4-BE49-F238E27FC236}">
                <a16:creationId xmlns:a16="http://schemas.microsoft.com/office/drawing/2014/main" id="{00000000-0008-0000-0800-00000E100000}"/>
              </a:ext>
            </a:extLst>
          </xdr:cNvPr>
          <xdr:cNvSpPr txBox="1"/>
        </xdr:nvSpPr>
        <xdr:spPr>
          <a:xfrm>
            <a:off x="1628775" y="22860000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10D17ED7-58FE-41E8-AF6D-CAB0968132D7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1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0</xdr:colOff>
      <xdr:row>94</xdr:row>
      <xdr:rowOff>142875</xdr:rowOff>
    </xdr:from>
    <xdr:to>
      <xdr:col>5</xdr:col>
      <xdr:colOff>333375</xdr:colOff>
      <xdr:row>96</xdr:row>
      <xdr:rowOff>142875</xdr:rowOff>
    </xdr:to>
    <xdr:grpSp>
      <xdr:nvGrpSpPr>
        <xdr:cNvPr id="4111" name="Grupa 4110">
          <a:extLst>
            <a:ext uri="{FF2B5EF4-FFF2-40B4-BE49-F238E27FC236}">
              <a16:creationId xmlns:a16="http://schemas.microsoft.com/office/drawing/2014/main" id="{00000000-0008-0000-0800-00000F100000}"/>
            </a:ext>
          </a:extLst>
        </xdr:cNvPr>
        <xdr:cNvGrpSpPr/>
      </xdr:nvGrpSpPr>
      <xdr:grpSpPr>
        <a:xfrm>
          <a:off x="1219200" y="18049875"/>
          <a:ext cx="2162175" cy="381000"/>
          <a:chOff x="1219200" y="23241000"/>
          <a:chExt cx="2162175" cy="381000"/>
        </a:xfrm>
      </xdr:grpSpPr>
      <xdr:sp macro="" textlink="">
        <xdr:nvSpPr>
          <xdr:cNvPr id="4112" name="pole tekstowe 4111">
            <a:extLst>
              <a:ext uri="{FF2B5EF4-FFF2-40B4-BE49-F238E27FC236}">
                <a16:creationId xmlns:a16="http://schemas.microsoft.com/office/drawing/2014/main" id="{00000000-0008-0000-0800-000010100000}"/>
              </a:ext>
            </a:extLst>
          </xdr:cNvPr>
          <xdr:cNvSpPr txBox="1"/>
        </xdr:nvSpPr>
        <xdr:spPr>
          <a:xfrm>
            <a:off x="1219200" y="23241000"/>
            <a:ext cx="609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1">
                <a:latin typeface="Arial" panose="020B0604020202020204" pitchFamily="34" charset="0"/>
                <a:cs typeface="Arial" panose="020B0604020202020204" pitchFamily="34" charset="0"/>
              </a:rPr>
              <a:t>α</a:t>
            </a:r>
            <a:r>
              <a:rPr lang="pl-PL" sz="1100" b="1" baseline="-25000">
                <a:latin typeface="Arial" panose="020B0604020202020204" pitchFamily="34" charset="0"/>
                <a:cs typeface="Arial" panose="020B0604020202020204" pitchFamily="34" charset="0"/>
              </a:rPr>
              <a:t>pg</a:t>
            </a:r>
            <a:r>
              <a:rPr lang="pl-PL" sz="1100" b="1" baseline="0">
                <a:latin typeface="Arial" panose="020B0604020202020204" pitchFamily="34" charset="0"/>
                <a:cs typeface="Arial" panose="020B0604020202020204" pitchFamily="34" charset="0"/>
              </a:rPr>
              <a:t> = </a:t>
            </a:r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2'!C13">
        <xdr:nvSpPr>
          <xdr:cNvPr id="4113" name="pole tekstowe 4112">
            <a:extLst>
              <a:ext uri="{FF2B5EF4-FFF2-40B4-BE49-F238E27FC236}">
                <a16:creationId xmlns:a16="http://schemas.microsoft.com/office/drawing/2014/main" id="{00000000-0008-0000-0800-000011100000}"/>
              </a:ext>
            </a:extLst>
          </xdr:cNvPr>
          <xdr:cNvSpPr txBox="1"/>
        </xdr:nvSpPr>
        <xdr:spPr>
          <a:xfrm>
            <a:off x="1552575" y="23241000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1E465C46-43C9-4F47-802A-A23BDF249D15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0,495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0</xdr:colOff>
      <xdr:row>96</xdr:row>
      <xdr:rowOff>47625</xdr:rowOff>
    </xdr:from>
    <xdr:to>
      <xdr:col>5</xdr:col>
      <xdr:colOff>381000</xdr:colOff>
      <xdr:row>98</xdr:row>
      <xdr:rowOff>47625</xdr:rowOff>
    </xdr:to>
    <xdr:grpSp>
      <xdr:nvGrpSpPr>
        <xdr:cNvPr id="4114" name="Grupa 4113">
          <a:extLst>
            <a:ext uri="{FF2B5EF4-FFF2-40B4-BE49-F238E27FC236}">
              <a16:creationId xmlns:a16="http://schemas.microsoft.com/office/drawing/2014/main" id="{00000000-0008-0000-0800-000012100000}"/>
            </a:ext>
          </a:extLst>
        </xdr:cNvPr>
        <xdr:cNvGrpSpPr/>
      </xdr:nvGrpSpPr>
      <xdr:grpSpPr>
        <a:xfrm>
          <a:off x="1219200" y="18335625"/>
          <a:ext cx="2209800" cy="381000"/>
          <a:chOff x="1219200" y="24003000"/>
          <a:chExt cx="2209800" cy="381000"/>
        </a:xfrm>
      </xdr:grpSpPr>
      <xdr:sp macro="" textlink="">
        <xdr:nvSpPr>
          <xdr:cNvPr id="4115" name="pole tekstowe 4114">
            <a:extLst>
              <a:ext uri="{FF2B5EF4-FFF2-40B4-BE49-F238E27FC236}">
                <a16:creationId xmlns:a16="http://schemas.microsoft.com/office/drawing/2014/main" id="{00000000-0008-0000-0800-000013100000}"/>
              </a:ext>
            </a:extLst>
          </xdr:cNvPr>
          <xdr:cNvSpPr txBox="1"/>
        </xdr:nvSpPr>
        <xdr:spPr>
          <a:xfrm>
            <a:off x="1219200" y="24003000"/>
            <a:ext cx="609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p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1</a:t>
            </a:r>
            <a:r>
              <a:rPr lang="pl-PL" sz="1100" b="0" baseline="0">
                <a:latin typeface="Arial" panose="020B0604020202020204" pitchFamily="34" charset="0"/>
                <a:cs typeface="Arial" panose="020B0604020202020204" pitchFamily="34" charset="0"/>
              </a:rPr>
              <a:t> = </a:t>
            </a:r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K.W.2'!G25">
        <xdr:nvSpPr>
          <xdr:cNvPr id="4116" name="pole tekstowe 4115">
            <a:extLst>
              <a:ext uri="{FF2B5EF4-FFF2-40B4-BE49-F238E27FC236}">
                <a16:creationId xmlns:a16="http://schemas.microsoft.com/office/drawing/2014/main" id="{00000000-0008-0000-0800-000014100000}"/>
              </a:ext>
            </a:extLst>
          </xdr:cNvPr>
          <xdr:cNvSpPr txBox="1"/>
        </xdr:nvSpPr>
        <xdr:spPr>
          <a:xfrm>
            <a:off x="1600200" y="24003000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24FE0E1D-0D72-4FB0-9C86-8B8280DEFA67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0,33 [MPa]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0</xdr:colOff>
      <xdr:row>98</xdr:row>
      <xdr:rowOff>0</xdr:rowOff>
    </xdr:from>
    <xdr:to>
      <xdr:col>13</xdr:col>
      <xdr:colOff>0</xdr:colOff>
      <xdr:row>100</xdr:row>
      <xdr:rowOff>0</xdr:rowOff>
    </xdr:to>
    <xdr:sp macro="" textlink="">
      <xdr:nvSpPr>
        <xdr:cNvPr id="4117" name="pole tekstowe 4116">
          <a:extLst>
            <a:ext uri="{FF2B5EF4-FFF2-40B4-BE49-F238E27FC236}">
              <a16:creationId xmlns:a16="http://schemas.microsoft.com/office/drawing/2014/main" id="{00000000-0008-0000-0800-000015100000}"/>
            </a:ext>
          </a:extLst>
        </xdr:cNvPr>
        <xdr:cNvSpPr txBox="1"/>
      </xdr:nvSpPr>
      <xdr:spPr>
        <a:xfrm>
          <a:off x="609600" y="18669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Obliczeniowa powierzchnia przekroju kanału dopływowego zaworu bezpieczeństwa wynosi: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13</xdr:col>
      <xdr:colOff>0</xdr:colOff>
      <xdr:row>102</xdr:row>
      <xdr:rowOff>0</xdr:rowOff>
    </xdr:to>
    <xdr:sp macro="" textlink="'obl_K.W.2'!E32">
      <xdr:nvSpPr>
        <xdr:cNvPr id="4118" name="pole tekstowe 4117">
          <a:extLst>
            <a:ext uri="{FF2B5EF4-FFF2-40B4-BE49-F238E27FC236}">
              <a16:creationId xmlns:a16="http://schemas.microsoft.com/office/drawing/2014/main" id="{00000000-0008-0000-0800-000016100000}"/>
            </a:ext>
          </a:extLst>
        </xdr:cNvPr>
        <xdr:cNvSpPr txBox="1"/>
      </xdr:nvSpPr>
      <xdr:spPr>
        <a:xfrm>
          <a:off x="1219200" y="19050000"/>
          <a:ext cx="67056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DCB13B7-7F25-4B59-AE63-AFCC76CEC8C0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A =  1121,81  [mm²]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102</xdr:row>
      <xdr:rowOff>0</xdr:rowOff>
    </xdr:from>
    <xdr:to>
      <xdr:col>13</xdr:col>
      <xdr:colOff>0</xdr:colOff>
      <xdr:row>104</xdr:row>
      <xdr:rowOff>0</xdr:rowOff>
    </xdr:to>
    <xdr:sp macro="" textlink="">
      <xdr:nvSpPr>
        <xdr:cNvPr id="4119" name="pole tekstowe 4118">
          <a:extLst>
            <a:ext uri="{FF2B5EF4-FFF2-40B4-BE49-F238E27FC236}">
              <a16:creationId xmlns:a16="http://schemas.microsoft.com/office/drawing/2014/main" id="{00000000-0008-0000-0800-000017100000}"/>
            </a:ext>
          </a:extLst>
        </xdr:cNvPr>
        <xdr:cNvSpPr txBox="1"/>
      </xdr:nvSpPr>
      <xdr:spPr>
        <a:xfrm>
          <a:off x="609600" y="19431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Wymagana średnica kanału dolotowego zaworu bezpieczeństwa:</a:t>
          </a:r>
        </a:p>
      </xdr:txBody>
    </xdr:sp>
    <xdr:clientData/>
  </xdr:twoCellAnchor>
  <xdr:oneCellAnchor>
    <xdr:from>
      <xdr:col>1</xdr:col>
      <xdr:colOff>0</xdr:colOff>
      <xdr:row>104</xdr:row>
      <xdr:rowOff>0</xdr:rowOff>
    </xdr:from>
    <xdr:ext cx="7315200" cy="5715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20" name="pole tekstowe 4119">
              <a:extLst>
                <a:ext uri="{FF2B5EF4-FFF2-40B4-BE49-F238E27FC236}">
                  <a16:creationId xmlns:a16="http://schemas.microsoft.com/office/drawing/2014/main" id="{00000000-0008-0000-0800-000018100000}"/>
                </a:ext>
              </a:extLst>
            </xdr:cNvPr>
            <xdr:cNvSpPr txBox="1"/>
          </xdr:nvSpPr>
          <xdr:spPr>
            <a:xfrm>
              <a:off x="609600" y="198120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pl-PL" sz="1400" b="0" i="1">
                        <a:latin typeface="Cambria Math" panose="02040503050406030204" pitchFamily="18" charset="0"/>
                      </a:rPr>
                      <m:t>𝑑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4</m:t>
                            </m:r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𝐴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𝜋</m:t>
                            </m:r>
                          </m:den>
                        </m:f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rad>
                    <m:r>
                      <a:rPr lang="pl-PL" sz="14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4120" name="pole tekstowe 4119">
              <a:extLst>
                <a:ext uri="{FF2B5EF4-FFF2-40B4-BE49-F238E27FC236}">
                  <a16:creationId xmlns:a16="http://schemas.microsoft.com/office/drawing/2014/main" id="{FF20ABF5-F17D-4F4B-B7AF-A8A33800623A}"/>
                </a:ext>
              </a:extLst>
            </xdr:cNvPr>
            <xdr:cNvSpPr txBox="1"/>
          </xdr:nvSpPr>
          <xdr:spPr>
            <a:xfrm>
              <a:off x="609600" y="198120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𝑑=√(4𝐴/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  )</a:t>
              </a:r>
              <a:r>
                <a:rPr lang="pl-PL" sz="1400" b="0" i="0">
                  <a:latin typeface="Cambria Math" panose="02040503050406030204" pitchFamily="18" charset="0"/>
                </a:rPr>
                <a:t>=</a:t>
              </a:r>
              <a:endParaRPr lang="pl-PL" sz="1400"/>
            </a:p>
          </xdr:txBody>
        </xdr:sp>
      </mc:Fallback>
    </mc:AlternateContent>
    <xdr:clientData/>
  </xdr:oneCellAnchor>
  <xdr:twoCellAnchor>
    <xdr:from>
      <xdr:col>7</xdr:col>
      <xdr:colOff>438150</xdr:colOff>
      <xdr:row>104</xdr:row>
      <xdr:rowOff>133350</xdr:rowOff>
    </xdr:from>
    <xdr:to>
      <xdr:col>9</xdr:col>
      <xdr:colOff>438150</xdr:colOff>
      <xdr:row>106</xdr:row>
      <xdr:rowOff>133350</xdr:rowOff>
    </xdr:to>
    <xdr:sp macro="" textlink="'obl_K.W.2'!E34">
      <xdr:nvSpPr>
        <xdr:cNvPr id="4121" name="pole tekstowe 4120">
          <a:extLst>
            <a:ext uri="{FF2B5EF4-FFF2-40B4-BE49-F238E27FC236}">
              <a16:creationId xmlns:a16="http://schemas.microsoft.com/office/drawing/2014/main" id="{00000000-0008-0000-0800-000019100000}"/>
            </a:ext>
          </a:extLst>
        </xdr:cNvPr>
        <xdr:cNvSpPr txBox="1"/>
      </xdr:nvSpPr>
      <xdr:spPr>
        <a:xfrm>
          <a:off x="4705350" y="1994535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00124326-1F60-42ED-8F21-96741BFA5813}" type="TxLink">
            <a:rPr lang="en-US" sz="1300" b="0" i="0" u="none" strike="noStrike">
              <a:solidFill>
                <a:srgbClr val="000000"/>
              </a:solidFill>
              <a:latin typeface="Cambria Math" panose="02040503050406030204" pitchFamily="18" charset="0"/>
              <a:ea typeface="Cambria Math" panose="02040503050406030204" pitchFamily="18" charset="0"/>
              <a:cs typeface="Arial"/>
            </a:rPr>
            <a:pPr algn="l"/>
            <a:t>37,79  [mm]</a:t>
          </a:fld>
          <a:endParaRPr lang="pl-PL" sz="1300" b="0" i="0">
            <a:latin typeface="Cambria Math" panose="02040503050406030204" pitchFamily="18" charset="0"/>
            <a:ea typeface="Cambria Math" panose="0204050305040603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107</xdr:row>
      <xdr:rowOff>0</xdr:rowOff>
    </xdr:from>
    <xdr:to>
      <xdr:col>13</xdr:col>
      <xdr:colOff>0</xdr:colOff>
      <xdr:row>109</xdr:row>
      <xdr:rowOff>0</xdr:rowOff>
    </xdr:to>
    <xdr:sp macro="" textlink="'obl_K.W.2'!J37">
      <xdr:nvSpPr>
        <xdr:cNvPr id="4122" name="pole tekstowe 4121">
          <a:extLst>
            <a:ext uri="{FF2B5EF4-FFF2-40B4-BE49-F238E27FC236}">
              <a16:creationId xmlns:a16="http://schemas.microsoft.com/office/drawing/2014/main" id="{00000000-0008-0000-0800-00001A100000}"/>
            </a:ext>
          </a:extLst>
        </xdr:cNvPr>
        <xdr:cNvSpPr txBox="1"/>
      </xdr:nvSpPr>
      <xdr:spPr>
        <a:xfrm>
          <a:off x="609600" y="20383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40604BD-D4C7-41E9-8270-B54B13EBE4C3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Dobrano zawór bezpieczeństwa PNEUMATEX: DSV 32 DGF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109</xdr:row>
      <xdr:rowOff>0</xdr:rowOff>
    </xdr:from>
    <xdr:to>
      <xdr:col>13</xdr:col>
      <xdr:colOff>0</xdr:colOff>
      <xdr:row>110</xdr:row>
      <xdr:rowOff>180975</xdr:rowOff>
    </xdr:to>
    <xdr:sp macro="" textlink="'obl_K.W.2'!J38">
      <xdr:nvSpPr>
        <xdr:cNvPr id="4123" name="pole tekstowe 4122">
          <a:extLst>
            <a:ext uri="{FF2B5EF4-FFF2-40B4-BE49-F238E27FC236}">
              <a16:creationId xmlns:a16="http://schemas.microsoft.com/office/drawing/2014/main" id="{00000000-0008-0000-0800-00001B100000}"/>
            </a:ext>
          </a:extLst>
        </xdr:cNvPr>
        <xdr:cNvSpPr txBox="1"/>
      </xdr:nvSpPr>
      <xdr:spPr>
        <a:xfrm>
          <a:off x="609600" y="20764500"/>
          <a:ext cx="731520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8E0855E-D147-4B8B-8123-FCE87FB4BE60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Ciśnienie nastawy zaworu bezpieczeństwa: 3 [bar]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114</xdr:row>
      <xdr:rowOff>180975</xdr:rowOff>
    </xdr:from>
    <xdr:to>
      <xdr:col>13</xdr:col>
      <xdr:colOff>0</xdr:colOff>
      <xdr:row>116</xdr:row>
      <xdr:rowOff>180975</xdr:rowOff>
    </xdr:to>
    <xdr:sp macro="" textlink="'obl_K.W.2'!J39">
      <xdr:nvSpPr>
        <xdr:cNvPr id="4124" name="pole tekstowe 4123">
          <a:extLst>
            <a:ext uri="{FF2B5EF4-FFF2-40B4-BE49-F238E27FC236}">
              <a16:creationId xmlns:a16="http://schemas.microsoft.com/office/drawing/2014/main" id="{00000000-0008-0000-0800-00001C100000}"/>
            </a:ext>
          </a:extLst>
        </xdr:cNvPr>
        <xdr:cNvSpPr txBox="1"/>
      </xdr:nvSpPr>
      <xdr:spPr>
        <a:xfrm>
          <a:off x="609600" y="21897975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AC69A3C-0318-4386-B5A9-F1A929EBC0AE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Ilość dobranych zaworów bezpieczeństwa: 2 szt.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112</xdr:row>
      <xdr:rowOff>180975</xdr:rowOff>
    </xdr:from>
    <xdr:to>
      <xdr:col>13</xdr:col>
      <xdr:colOff>0</xdr:colOff>
      <xdr:row>114</xdr:row>
      <xdr:rowOff>180975</xdr:rowOff>
    </xdr:to>
    <xdr:sp macro="" textlink="'obl_K.W.2'!J40">
      <xdr:nvSpPr>
        <xdr:cNvPr id="4125" name="pole tekstowe 4124">
          <a:extLst>
            <a:ext uri="{FF2B5EF4-FFF2-40B4-BE49-F238E27FC236}">
              <a16:creationId xmlns:a16="http://schemas.microsoft.com/office/drawing/2014/main" id="{00000000-0008-0000-0800-00001D100000}"/>
            </a:ext>
          </a:extLst>
        </xdr:cNvPr>
        <xdr:cNvSpPr txBox="1"/>
      </xdr:nvSpPr>
      <xdr:spPr>
        <a:xfrm>
          <a:off x="609600" y="21516975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2803BCF-A603-4663-924C-D911F0DF952A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Łączna powierzchnia kanałów dolotowych dobranych zaworów 706,86 [mm²]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117</xdr:row>
      <xdr:rowOff>9525</xdr:rowOff>
    </xdr:from>
    <xdr:to>
      <xdr:col>13</xdr:col>
      <xdr:colOff>0</xdr:colOff>
      <xdr:row>119</xdr:row>
      <xdr:rowOff>9525</xdr:rowOff>
    </xdr:to>
    <xdr:sp macro="" textlink="">
      <xdr:nvSpPr>
        <xdr:cNvPr id="4126" name="pole tekstowe 4125">
          <a:extLst>
            <a:ext uri="{FF2B5EF4-FFF2-40B4-BE49-F238E27FC236}">
              <a16:creationId xmlns:a16="http://schemas.microsoft.com/office/drawing/2014/main" id="{00000000-0008-0000-0800-00001E100000}"/>
            </a:ext>
          </a:extLst>
        </xdr:cNvPr>
        <xdr:cNvSpPr txBox="1"/>
      </xdr:nvSpPr>
      <xdr:spPr>
        <a:xfrm>
          <a:off x="609600" y="22107525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3. Sprawdzenie rzeczywistej przepustowości urządzeń zabezpieczających:</a:t>
          </a:r>
        </a:p>
      </xdr:txBody>
    </xdr:sp>
    <xdr:clientData/>
  </xdr:twoCellAnchor>
  <xdr:twoCellAnchor>
    <xdr:from>
      <xdr:col>1</xdr:col>
      <xdr:colOff>0</xdr:colOff>
      <xdr:row>119</xdr:row>
      <xdr:rowOff>0</xdr:rowOff>
    </xdr:from>
    <xdr:to>
      <xdr:col>13</xdr:col>
      <xdr:colOff>0</xdr:colOff>
      <xdr:row>121</xdr:row>
      <xdr:rowOff>0</xdr:rowOff>
    </xdr:to>
    <xdr:sp macro="" textlink="">
      <xdr:nvSpPr>
        <xdr:cNvPr id="4127" name="pole tekstowe 4126">
          <a:extLst>
            <a:ext uri="{FF2B5EF4-FFF2-40B4-BE49-F238E27FC236}">
              <a16:creationId xmlns:a16="http://schemas.microsoft.com/office/drawing/2014/main" id="{00000000-0008-0000-0800-00001F100000}"/>
            </a:ext>
          </a:extLst>
        </xdr:cNvPr>
        <xdr:cNvSpPr txBox="1"/>
      </xdr:nvSpPr>
      <xdr:spPr>
        <a:xfrm>
          <a:off x="609600" y="22479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Przepustowość dobranego zaworu bezpieczeństwa:</a:t>
          </a:r>
        </a:p>
      </xdr:txBody>
    </xdr:sp>
    <xdr:clientData/>
  </xdr:twoCellAnchor>
  <xdr:twoCellAnchor>
    <xdr:from>
      <xdr:col>1</xdr:col>
      <xdr:colOff>0</xdr:colOff>
      <xdr:row>121</xdr:row>
      <xdr:rowOff>0</xdr:rowOff>
    </xdr:from>
    <xdr:to>
      <xdr:col>13</xdr:col>
      <xdr:colOff>0</xdr:colOff>
      <xdr:row>123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28" name="pole tekstowe 4127">
              <a:extLst>
                <a:ext uri="{FF2B5EF4-FFF2-40B4-BE49-F238E27FC236}">
                  <a16:creationId xmlns:a16="http://schemas.microsoft.com/office/drawing/2014/main" id="{00000000-0008-0000-0800-000020100000}"/>
                </a:ext>
              </a:extLst>
            </xdr:cNvPr>
            <xdr:cNvSpPr txBox="1"/>
          </xdr:nvSpPr>
          <xdr:spPr>
            <a:xfrm>
              <a:off x="609600" y="22860000"/>
              <a:ext cx="7315200" cy="381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𝑚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𝑟𝑧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</a:rPr>
                      <m:t>=10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𝐾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𝐾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𝑝𝑔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d>
                      <m:dPr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𝑝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+0,1</m:t>
                        </m:r>
                      </m:e>
                    </m: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4128" name="pole tekstowe 4127">
              <a:extLst>
                <a:ext uri="{FF2B5EF4-FFF2-40B4-BE49-F238E27FC236}">
                  <a16:creationId xmlns:a16="http://schemas.microsoft.com/office/drawing/2014/main" id="{00000000-0008-0000-0600-000020100000}"/>
                </a:ext>
              </a:extLst>
            </xdr:cNvPr>
            <xdr:cNvSpPr txBox="1"/>
          </xdr:nvSpPr>
          <xdr:spPr>
            <a:xfrm>
              <a:off x="609600" y="22860000"/>
              <a:ext cx="7315200" cy="381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𝑚_𝑟𝑧=10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⋅𝐾_1⋅𝐾_2⋅𝛼_𝑝𝑔⋅(𝑝_1+0,1)⋅𝐴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125</xdr:row>
      <xdr:rowOff>0</xdr:rowOff>
    </xdr:to>
    <xdr:sp macro="" textlink="">
      <xdr:nvSpPr>
        <xdr:cNvPr id="4129" name="pole tekstowe 4128">
          <a:extLst>
            <a:ext uri="{FF2B5EF4-FFF2-40B4-BE49-F238E27FC236}">
              <a16:creationId xmlns:a16="http://schemas.microsoft.com/office/drawing/2014/main" id="{00000000-0008-0000-0800-000021100000}"/>
            </a:ext>
          </a:extLst>
        </xdr:cNvPr>
        <xdr:cNvSpPr txBox="1"/>
      </xdr:nvSpPr>
      <xdr:spPr>
        <a:xfrm>
          <a:off x="609600" y="23241000"/>
          <a:ext cx="6096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rz</a:t>
          </a:r>
          <a:r>
            <a:rPr lang="pl-PL" sz="1100" b="0" baseline="0">
              <a:latin typeface="Arial" panose="020B0604020202020204" pitchFamily="34" charset="0"/>
              <a:cs typeface="Arial" panose="020B0604020202020204" pitchFamily="34" charset="0"/>
            </a:rPr>
            <a:t> =</a:t>
          </a:r>
        </a:p>
      </xdr:txBody>
    </xdr:sp>
    <xdr:clientData/>
  </xdr:twoCellAnchor>
  <xdr:twoCellAnchor>
    <xdr:from>
      <xdr:col>1</xdr:col>
      <xdr:colOff>352425</xdr:colOff>
      <xdr:row>123</xdr:row>
      <xdr:rowOff>0</xdr:rowOff>
    </xdr:from>
    <xdr:to>
      <xdr:col>3</xdr:col>
      <xdr:colOff>352425</xdr:colOff>
      <xdr:row>125</xdr:row>
      <xdr:rowOff>0</xdr:rowOff>
    </xdr:to>
    <xdr:sp macro="" textlink="'obl_K.W.2'!E43">
      <xdr:nvSpPr>
        <xdr:cNvPr id="4130" name="pole tekstowe 4129">
          <a:extLst>
            <a:ext uri="{FF2B5EF4-FFF2-40B4-BE49-F238E27FC236}">
              <a16:creationId xmlns:a16="http://schemas.microsoft.com/office/drawing/2014/main" id="{00000000-0008-0000-0800-000022100000}"/>
            </a:ext>
          </a:extLst>
        </xdr:cNvPr>
        <xdr:cNvSpPr txBox="1"/>
      </xdr:nvSpPr>
      <xdr:spPr>
        <a:xfrm>
          <a:off x="962025" y="232410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F6225CE-FD40-4BD6-9B92-80DF4CE808EF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800,42  [kg/h]</a:t>
          </a:fld>
          <a:endParaRPr lang="pl-PL" sz="1100" b="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125</xdr:row>
      <xdr:rowOff>0</xdr:rowOff>
    </xdr:from>
    <xdr:to>
      <xdr:col>13</xdr:col>
      <xdr:colOff>0</xdr:colOff>
      <xdr:row>127</xdr:row>
      <xdr:rowOff>0</xdr:rowOff>
    </xdr:to>
    <xdr:sp macro="" textlink="">
      <xdr:nvSpPr>
        <xdr:cNvPr id="4131" name="pole tekstowe 4130">
          <a:extLst>
            <a:ext uri="{FF2B5EF4-FFF2-40B4-BE49-F238E27FC236}">
              <a16:creationId xmlns:a16="http://schemas.microsoft.com/office/drawing/2014/main" id="{00000000-0008-0000-0800-000023100000}"/>
            </a:ext>
          </a:extLst>
        </xdr:cNvPr>
        <xdr:cNvSpPr txBox="1"/>
      </xdr:nvSpPr>
      <xdr:spPr>
        <a:xfrm>
          <a:off x="609600" y="23622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Ilość dobranych zaworów bezpieczeństwa:</a:t>
          </a:r>
        </a:p>
      </xdr:txBody>
    </xdr:sp>
    <xdr:clientData/>
  </xdr:twoCellAnchor>
  <xdr:twoCellAnchor>
    <xdr:from>
      <xdr:col>1</xdr:col>
      <xdr:colOff>0</xdr:colOff>
      <xdr:row>127</xdr:row>
      <xdr:rowOff>0</xdr:rowOff>
    </xdr:from>
    <xdr:to>
      <xdr:col>13</xdr:col>
      <xdr:colOff>0</xdr:colOff>
      <xdr:row>129</xdr:row>
      <xdr:rowOff>0</xdr:rowOff>
    </xdr:to>
    <xdr:sp macro="" textlink="">
      <xdr:nvSpPr>
        <xdr:cNvPr id="4132" name="pole tekstowe 4131">
          <a:extLst>
            <a:ext uri="{FF2B5EF4-FFF2-40B4-BE49-F238E27FC236}">
              <a16:creationId xmlns:a16="http://schemas.microsoft.com/office/drawing/2014/main" id="{00000000-0008-0000-0800-000024100000}"/>
            </a:ext>
          </a:extLst>
        </xdr:cNvPr>
        <xdr:cNvSpPr txBox="1"/>
      </xdr:nvSpPr>
      <xdr:spPr>
        <a:xfrm>
          <a:off x="609600" y="24003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Sumaryczna przepustowość zaworów bezpieczeństwa wynosi:</a:t>
          </a:r>
        </a:p>
      </xdr:txBody>
    </xdr:sp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0</xdr:colOff>
      <xdr:row>131</xdr:row>
      <xdr:rowOff>0</xdr:rowOff>
    </xdr:to>
    <xdr:sp macro="" textlink="">
      <xdr:nvSpPr>
        <xdr:cNvPr id="4133" name="pole tekstowe 4132">
          <a:extLst>
            <a:ext uri="{FF2B5EF4-FFF2-40B4-BE49-F238E27FC236}">
              <a16:creationId xmlns:a16="http://schemas.microsoft.com/office/drawing/2014/main" id="{00000000-0008-0000-0800-000025100000}"/>
            </a:ext>
          </a:extLst>
        </xdr:cNvPr>
        <xdr:cNvSpPr txBox="1"/>
      </xdr:nvSpPr>
      <xdr:spPr>
        <a:xfrm>
          <a:off x="609600" y="24384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Sprawdzenie poprawności doboru wg warunku: </a:t>
          </a:r>
        </a:p>
      </xdr:txBody>
    </xdr:sp>
    <xdr:clientData/>
  </xdr:twoCellAnchor>
  <xdr:twoCellAnchor>
    <xdr:from>
      <xdr:col>5</xdr:col>
      <xdr:colOff>323850</xdr:colOff>
      <xdr:row>125</xdr:row>
      <xdr:rowOff>0</xdr:rowOff>
    </xdr:from>
    <xdr:to>
      <xdr:col>8</xdr:col>
      <xdr:colOff>323850</xdr:colOff>
      <xdr:row>127</xdr:row>
      <xdr:rowOff>0</xdr:rowOff>
    </xdr:to>
    <xdr:sp macro="" textlink="'obl_K.W.2'!E10">
      <xdr:nvSpPr>
        <xdr:cNvPr id="4134" name="pole tekstowe 4133">
          <a:extLst>
            <a:ext uri="{FF2B5EF4-FFF2-40B4-BE49-F238E27FC236}">
              <a16:creationId xmlns:a16="http://schemas.microsoft.com/office/drawing/2014/main" id="{00000000-0008-0000-0800-000026100000}"/>
            </a:ext>
          </a:extLst>
        </xdr:cNvPr>
        <xdr:cNvSpPr txBox="1"/>
      </xdr:nvSpPr>
      <xdr:spPr>
        <a:xfrm>
          <a:off x="3371850" y="23622000"/>
          <a:ext cx="18288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5DCA217E-597E-4287-BB5D-5BCD8ACA4D17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2 szt.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333375</xdr:colOff>
      <xdr:row>127</xdr:row>
      <xdr:rowOff>0</xdr:rowOff>
    </xdr:from>
    <xdr:to>
      <xdr:col>10</xdr:col>
      <xdr:colOff>333375</xdr:colOff>
      <xdr:row>129</xdr:row>
      <xdr:rowOff>0</xdr:rowOff>
    </xdr:to>
    <xdr:sp macro="" textlink="'obl_K.W.2'!E44">
      <xdr:nvSpPr>
        <xdr:cNvPr id="4135" name="pole tekstowe 4134">
          <a:extLst>
            <a:ext uri="{FF2B5EF4-FFF2-40B4-BE49-F238E27FC236}">
              <a16:creationId xmlns:a16="http://schemas.microsoft.com/office/drawing/2014/main" id="{00000000-0008-0000-0800-000027100000}"/>
            </a:ext>
          </a:extLst>
        </xdr:cNvPr>
        <xdr:cNvSpPr txBox="1"/>
      </xdr:nvSpPr>
      <xdr:spPr>
        <a:xfrm>
          <a:off x="4600575" y="24003000"/>
          <a:ext cx="18288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686F2A2-BE9D-4060-98F7-082F068FAA0A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1600,84  [kg/h]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129</xdr:row>
      <xdr:rowOff>0</xdr:rowOff>
    </xdr:from>
    <xdr:to>
      <xdr:col>8</xdr:col>
      <xdr:colOff>0</xdr:colOff>
      <xdr:row>131</xdr:row>
      <xdr:rowOff>0</xdr:rowOff>
    </xdr:to>
    <xdr:sp macro="" textlink="">
      <xdr:nvSpPr>
        <xdr:cNvPr id="4136" name="pole tekstowe 4135">
          <a:extLst>
            <a:ext uri="{FF2B5EF4-FFF2-40B4-BE49-F238E27FC236}">
              <a16:creationId xmlns:a16="http://schemas.microsoft.com/office/drawing/2014/main" id="{00000000-0008-0000-0800-000028100000}"/>
            </a:ext>
          </a:extLst>
        </xdr:cNvPr>
        <xdr:cNvSpPr txBox="1"/>
      </xdr:nvSpPr>
      <xdr:spPr>
        <a:xfrm>
          <a:off x="3657600" y="243840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pl-PL" sz="1100" b="1" baseline="-25000">
              <a:latin typeface="Arial" panose="020B0604020202020204" pitchFamily="34" charset="0"/>
              <a:cs typeface="Arial" panose="020B0604020202020204" pitchFamily="34" charset="0"/>
            </a:rPr>
            <a:t>rz</a:t>
          </a:r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  ≥  m</a:t>
          </a:r>
          <a:endParaRPr lang="pl-PL" sz="1100" b="1" baseline="-25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131</xdr:row>
      <xdr:rowOff>0</xdr:rowOff>
    </xdr:from>
    <xdr:to>
      <xdr:col>13</xdr:col>
      <xdr:colOff>0</xdr:colOff>
      <xdr:row>133</xdr:row>
      <xdr:rowOff>0</xdr:rowOff>
    </xdr:to>
    <xdr:sp macro="" textlink="'obl_K.W.2'!J51">
      <xdr:nvSpPr>
        <xdr:cNvPr id="4137" name="pole tekstowe 4136">
          <a:extLst>
            <a:ext uri="{FF2B5EF4-FFF2-40B4-BE49-F238E27FC236}">
              <a16:creationId xmlns:a16="http://schemas.microsoft.com/office/drawing/2014/main" id="{00000000-0008-0000-0800-000029100000}"/>
            </a:ext>
          </a:extLst>
        </xdr:cNvPr>
        <xdr:cNvSpPr txBox="1"/>
      </xdr:nvSpPr>
      <xdr:spPr>
        <a:xfrm>
          <a:off x="609600" y="24765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3CB716B-7270-4D13-A31D-B29CE0D6B685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1600,84 [kg/h]     mniejsze od     2540,58 [kg/h]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133</xdr:row>
      <xdr:rowOff>0</xdr:rowOff>
    </xdr:from>
    <xdr:to>
      <xdr:col>13</xdr:col>
      <xdr:colOff>1</xdr:colOff>
      <xdr:row>135</xdr:row>
      <xdr:rowOff>0</xdr:rowOff>
    </xdr:to>
    <xdr:grpSp>
      <xdr:nvGrpSpPr>
        <xdr:cNvPr id="4138" name="Grupa 4137">
          <a:extLst>
            <a:ext uri="{FF2B5EF4-FFF2-40B4-BE49-F238E27FC236}">
              <a16:creationId xmlns:a16="http://schemas.microsoft.com/office/drawing/2014/main" id="{00000000-0008-0000-0800-00002A100000}"/>
            </a:ext>
          </a:extLst>
        </xdr:cNvPr>
        <xdr:cNvGrpSpPr/>
      </xdr:nvGrpSpPr>
      <xdr:grpSpPr>
        <a:xfrm>
          <a:off x="609600" y="25336500"/>
          <a:ext cx="7315201" cy="381000"/>
          <a:chOff x="609599" y="28575000"/>
          <a:chExt cx="7315201" cy="381000"/>
        </a:xfrm>
      </xdr:grpSpPr>
      <xdr:sp macro="" textlink="'obl_K.W.2'!B53">
        <xdr:nvSpPr>
          <xdr:cNvPr id="4139" name="pole tekstowe 4138">
            <a:extLst>
              <a:ext uri="{FF2B5EF4-FFF2-40B4-BE49-F238E27FC236}">
                <a16:creationId xmlns:a16="http://schemas.microsoft.com/office/drawing/2014/main" id="{00000000-0008-0000-0800-00002B100000}"/>
              </a:ext>
            </a:extLst>
          </xdr:cNvPr>
          <xdr:cNvSpPr txBox="1"/>
        </xdr:nvSpPr>
        <xdr:spPr>
          <a:xfrm>
            <a:off x="609600" y="28575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A4985F6B-8374-4272-98B6-AD8A9A7BC0C8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K.W.2'!B54">
        <xdr:nvSpPr>
          <xdr:cNvPr id="4140" name="pole tekstowe 4139">
            <a:extLst>
              <a:ext uri="{FF2B5EF4-FFF2-40B4-BE49-F238E27FC236}">
                <a16:creationId xmlns:a16="http://schemas.microsoft.com/office/drawing/2014/main" id="{00000000-0008-0000-0800-00002C100000}"/>
              </a:ext>
            </a:extLst>
          </xdr:cNvPr>
          <xdr:cNvSpPr txBox="1"/>
        </xdr:nvSpPr>
        <xdr:spPr>
          <a:xfrm>
            <a:off x="609599" y="28575000"/>
            <a:ext cx="4524375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546F30F9-70BA-4708-8B8D-C7FB7E967EBA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Dobrany zawór  NIE SPEŁNIA WYMAGAŃ WUDT/UC/WO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23</xdr:row>
      <xdr:rowOff>95250</xdr:rowOff>
    </xdr:from>
    <xdr:to>
      <xdr:col>13</xdr:col>
      <xdr:colOff>1</xdr:colOff>
      <xdr:row>25</xdr:row>
      <xdr:rowOff>95250</xdr:rowOff>
    </xdr:to>
    <xdr:grpSp>
      <xdr:nvGrpSpPr>
        <xdr:cNvPr id="4141" name="Grupa 4140">
          <a:extLst>
            <a:ext uri="{FF2B5EF4-FFF2-40B4-BE49-F238E27FC236}">
              <a16:creationId xmlns:a16="http://schemas.microsoft.com/office/drawing/2014/main" id="{00000000-0008-0000-0800-00002D100000}"/>
            </a:ext>
          </a:extLst>
        </xdr:cNvPr>
        <xdr:cNvGrpSpPr/>
      </xdr:nvGrpSpPr>
      <xdr:grpSpPr>
        <a:xfrm>
          <a:off x="609600" y="4476750"/>
          <a:ext cx="7315201" cy="381000"/>
          <a:chOff x="609599" y="28575000"/>
          <a:chExt cx="7315201" cy="381000"/>
        </a:xfrm>
      </xdr:grpSpPr>
      <xdr:sp macro="" textlink="'obl_K.W.2'!B53">
        <xdr:nvSpPr>
          <xdr:cNvPr id="4142" name="pole tekstowe 4141">
            <a:extLst>
              <a:ext uri="{FF2B5EF4-FFF2-40B4-BE49-F238E27FC236}">
                <a16:creationId xmlns:a16="http://schemas.microsoft.com/office/drawing/2014/main" id="{00000000-0008-0000-0800-00002E100000}"/>
              </a:ext>
            </a:extLst>
          </xdr:cNvPr>
          <xdr:cNvSpPr txBox="1"/>
        </xdr:nvSpPr>
        <xdr:spPr>
          <a:xfrm>
            <a:off x="609600" y="28575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A4985F6B-8374-4272-98B6-AD8A9A7BC0C8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K.W.2'!B54">
        <xdr:nvSpPr>
          <xdr:cNvPr id="4143" name="pole tekstowe 4142">
            <a:extLst>
              <a:ext uri="{FF2B5EF4-FFF2-40B4-BE49-F238E27FC236}">
                <a16:creationId xmlns:a16="http://schemas.microsoft.com/office/drawing/2014/main" id="{00000000-0008-0000-0800-00002F100000}"/>
              </a:ext>
            </a:extLst>
          </xdr:cNvPr>
          <xdr:cNvSpPr txBox="1"/>
        </xdr:nvSpPr>
        <xdr:spPr>
          <a:xfrm>
            <a:off x="609599" y="28575000"/>
            <a:ext cx="5800725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546F30F9-70BA-4708-8B8D-C7FB7E967EBA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Dobrany zawór  NIE SPEŁNIA WYMAGAŃ WUDT/UC/WO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14</xdr:col>
      <xdr:colOff>0</xdr:colOff>
      <xdr:row>4</xdr:row>
      <xdr:rowOff>0</xdr:rowOff>
    </xdr:from>
    <xdr:to>
      <xdr:col>20</xdr:col>
      <xdr:colOff>0</xdr:colOff>
      <xdr:row>23</xdr:row>
      <xdr:rowOff>0</xdr:rowOff>
    </xdr:to>
    <xdr:grpSp>
      <xdr:nvGrpSpPr>
        <xdr:cNvPr id="4145" name="Grupa 4144">
          <a:hlinkClick xmlns:r="http://schemas.openxmlformats.org/officeDocument/2006/relationships" r:id="rId8" tooltip="Pobrać kartę"/>
          <a:extLst>
            <a:ext uri="{FF2B5EF4-FFF2-40B4-BE49-F238E27FC236}">
              <a16:creationId xmlns:a16="http://schemas.microsoft.com/office/drawing/2014/main" id="{00000000-0008-0000-0800-000031100000}"/>
            </a:ext>
          </a:extLst>
        </xdr:cNvPr>
        <xdr:cNvGrpSpPr/>
      </xdr:nvGrpSpPr>
      <xdr:grpSpPr>
        <a:xfrm>
          <a:off x="8534400" y="762000"/>
          <a:ext cx="3657600" cy="3619500"/>
          <a:chOff x="9144000" y="762000"/>
          <a:chExt cx="3657600" cy="3619500"/>
        </a:xfrm>
      </xdr:grpSpPr>
      <xdr:sp macro="" textlink="">
        <xdr:nvSpPr>
          <xdr:cNvPr id="4146" name="Prostokąt: zaokrąglone rogi 4145">
            <a:extLst>
              <a:ext uri="{FF2B5EF4-FFF2-40B4-BE49-F238E27FC236}">
                <a16:creationId xmlns:a16="http://schemas.microsoft.com/office/drawing/2014/main" id="{00000000-0008-0000-0800-000032100000}"/>
              </a:ext>
            </a:extLst>
          </xdr:cNvPr>
          <xdr:cNvSpPr/>
        </xdr:nvSpPr>
        <xdr:spPr>
          <a:xfrm>
            <a:off x="9144000" y="762000"/>
            <a:ext cx="3657600" cy="3619500"/>
          </a:xfrm>
          <a:prstGeom prst="roundRect">
            <a:avLst>
              <a:gd name="adj" fmla="val 8621"/>
            </a:avLst>
          </a:prstGeom>
          <a:solidFill>
            <a:srgbClr val="F2ECE7"/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>
            <a:glow rad="63500">
              <a:schemeClr val="accent3">
                <a:satMod val="175000"/>
                <a:alpha val="40000"/>
              </a:schemeClr>
            </a:glo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4147" name="Grafika 4146" descr="Pobieranie z chmury z wypełnieniem pełnym">
            <a:extLst>
              <a:ext uri="{FF2B5EF4-FFF2-40B4-BE49-F238E27FC236}">
                <a16:creationId xmlns:a16="http://schemas.microsoft.com/office/drawing/2014/main" id="{00000000-0008-0000-0800-0000331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12001500" y="847725"/>
            <a:ext cx="720000" cy="720000"/>
          </a:xfrm>
          <a:prstGeom prst="rect">
            <a:avLst/>
          </a:prstGeom>
        </xdr:spPr>
      </xdr:pic>
      <xdr:grpSp>
        <xdr:nvGrpSpPr>
          <xdr:cNvPr id="4148" name="Grupa 4147">
            <a:extLst>
              <a:ext uri="{FF2B5EF4-FFF2-40B4-BE49-F238E27FC236}">
                <a16:creationId xmlns:a16="http://schemas.microsoft.com/office/drawing/2014/main" id="{00000000-0008-0000-0800-000034100000}"/>
              </a:ext>
            </a:extLst>
          </xdr:cNvPr>
          <xdr:cNvGrpSpPr/>
        </xdr:nvGrpSpPr>
        <xdr:grpSpPr>
          <a:xfrm>
            <a:off x="10119651" y="1495425"/>
            <a:ext cx="1706298" cy="2714625"/>
            <a:chOff x="8534400" y="1524000"/>
            <a:chExt cx="1706298" cy="2714625"/>
          </a:xfrm>
        </xdr:grpSpPr>
        <xdr:pic>
          <xdr:nvPicPr>
            <xdr:cNvPr id="4150" name="Obraz 4149">
              <a:extLst>
                <a:ext uri="{FF2B5EF4-FFF2-40B4-BE49-F238E27FC236}">
                  <a16:creationId xmlns:a16="http://schemas.microsoft.com/office/drawing/2014/main" id="{00000000-0008-0000-0800-0000361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print">
              <a:extLst>
                <a:ext uri="{BEBA8EAE-BF5A-486C-A8C5-ECC9F3942E4B}">
                  <a14:imgProps xmlns:a14="http://schemas.microsoft.com/office/drawing/2010/main">
                    <a14:imgLayer r:embed="rId12">
                      <a14:imgEffect>
                        <a14:backgroundRemoval t="10000" b="90000" l="10000" r="90000">
                          <a14:foregroundMark x1="61684" y1="21811" x2="61684" y2="21811"/>
                          <a14:foregroundMark x1="67010" y1="23457" x2="67010" y2="23457"/>
                          <a14:foregroundMark x1="51546" y1="22531" x2="51546" y2="22531"/>
                          <a14:foregroundMark x1="56529" y1="19959" x2="56529" y2="19959"/>
                          <a14:foregroundMark x1="55842" y1="19136" x2="55842" y2="19136"/>
                          <a14:foregroundMark x1="53093" y1="18416" x2="53093" y2="18416"/>
                          <a14:foregroundMark x1="51718" y1="16461" x2="51718" y2="16461"/>
                          <a14:foregroundMark x1="52405" y1="19033" x2="52405" y2="19033"/>
                          <a14:foregroundMark x1="51546" y1="18724" x2="51546" y2="18724"/>
                          <a14:foregroundMark x1="50172" y1="18519" x2="50172" y2="18519"/>
                          <a14:foregroundMark x1="62027" y1="20062" x2="62027" y2="20062"/>
                          <a14:foregroundMark x1="54467" y1="18519" x2="54467" y2="18519"/>
                          <a14:foregroundMark x1="51890" y1="17901" x2="51890" y2="17901"/>
                          <a14:foregroundMark x1="50515" y1="17901" x2="50515" y2="17901"/>
                          <a14:foregroundMark x1="54983" y1="18724" x2="54983" y2="18724"/>
                          <a14:foregroundMark x1="55498" y1="18827" x2="55498" y2="18827"/>
                          <a14:foregroundMark x1="56014" y1="18827" x2="56014" y2="18827"/>
                          <a14:foregroundMark x1="50859" y1="18621" x2="50859" y2="18621"/>
                          <a14:foregroundMark x1="64433" y1="47428" x2="64433" y2="47428"/>
                          <a14:foregroundMark x1="64433" y1="47840" x2="64433" y2="47840"/>
                          <a14:foregroundMark x1="64433" y1="48148" x2="64433" y2="48148"/>
                          <a14:foregroundMark x1="64605" y1="46811" x2="64605" y2="46811"/>
                          <a14:foregroundMark x1="64605" y1="46399" x2="64605" y2="46399"/>
                          <a14:foregroundMark x1="64605" y1="49588" x2="64605" y2="49588"/>
                          <a14:foregroundMark x1="65120" y1="50412" x2="65120" y2="50412"/>
                          <a14:foregroundMark x1="65979" y1="48457" x2="65979" y2="48457"/>
                          <a14:foregroundMark x1="65979" y1="21399" x2="65979" y2="21399"/>
                          <a14:foregroundMark x1="46392" y1="21399" x2="46392" y2="21399"/>
                          <a14:foregroundMark x1="53952" y1="16667" x2="53952" y2="16667"/>
                          <a14:foregroundMark x1="52749" y1="13889" x2="52749" y2="13889"/>
                          <a14:backgroundMark x1="68900" y1="55144" x2="68900" y2="55144"/>
                          <a14:backgroundMark x1="64777" y1="49486" x2="64777" y2="49486"/>
                          <a14:backgroundMark x1="64948" y1="48148" x2="64948" y2="48148"/>
                          <a14:backgroundMark x1="64948" y1="47531" x2="64948" y2="47531"/>
                          <a14:backgroundMark x1="64948" y1="46914" x2="64948" y2="46914"/>
                          <a14:backgroundMark x1="65120" y1="50309" x2="65120" y2="50309"/>
                          <a14:backgroundMark x1="64777" y1="46502" x2="64777" y2="46502"/>
                          <a14:backgroundMark x1="64948" y1="46091" x2="64948" y2="46091"/>
                          <a14:backgroundMark x1="50344" y1="18930" x2="50344" y2="18930"/>
                          <a14:backgroundMark x1="63058" y1="23354" x2="63058" y2="23354"/>
                          <a14:backgroundMark x1="51375" y1="18210" x2="51375" y2="18210"/>
                          <a14:backgroundMark x1="54296" y1="18930" x2="54296" y2="18930"/>
                          <a14:backgroundMark x1="50859" y1="18107" x2="50859" y2="18107"/>
                          <a14:backgroundMark x1="52234" y1="18313" x2="52234" y2="18313"/>
                          <a14:backgroundMark x1="55155" y1="18930" x2="55155" y2="18930"/>
                          <a14:backgroundMark x1="53952" y1="18724" x2="53952" y2="18724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534400" y="1524000"/>
              <a:ext cx="1706298" cy="2644131"/>
            </a:xfrm>
            <a:prstGeom prst="rect">
              <a:avLst/>
            </a:prstGeom>
          </xdr:spPr>
        </xdr:pic>
        <xdr:sp macro="" textlink="">
          <xdr:nvSpPr>
            <xdr:cNvPr id="4151" name="pole tekstowe 4150">
              <a:extLst>
                <a:ext uri="{FF2B5EF4-FFF2-40B4-BE49-F238E27FC236}">
                  <a16:creationId xmlns:a16="http://schemas.microsoft.com/office/drawing/2014/main" id="{00000000-0008-0000-0800-000037100000}"/>
                </a:ext>
              </a:extLst>
            </xdr:cNvPr>
            <xdr:cNvSpPr txBox="1"/>
          </xdr:nvSpPr>
          <xdr:spPr>
            <a:xfrm>
              <a:off x="8777949" y="4010025"/>
              <a:ext cx="121920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l-PL" sz="1100">
                  <a:latin typeface="Arial" panose="020B0604020202020204" pitchFamily="34" charset="0"/>
                  <a:cs typeface="Arial" panose="020B0604020202020204" pitchFamily="34" charset="0"/>
                </a:rPr>
                <a:t>DSV 15-50 DGF</a:t>
              </a:r>
            </a:p>
          </xdr:txBody>
        </xdr:sp>
      </xdr:grpSp>
      <xdr:sp macro="" textlink="">
        <xdr:nvSpPr>
          <xdr:cNvPr id="4149" name="pole tekstowe 4148">
            <a:extLst>
              <a:ext uri="{FF2B5EF4-FFF2-40B4-BE49-F238E27FC236}">
                <a16:creationId xmlns:a16="http://schemas.microsoft.com/office/drawing/2014/main" id="{00000000-0008-0000-0800-000035100000}"/>
              </a:ext>
            </a:extLst>
          </xdr:cNvPr>
          <xdr:cNvSpPr txBox="1"/>
        </xdr:nvSpPr>
        <xdr:spPr>
          <a:xfrm>
            <a:off x="9144000" y="952500"/>
            <a:ext cx="36576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1400" b="1">
                <a:latin typeface="Arial" panose="020B0604020202020204" pitchFamily="34" charset="0"/>
                <a:cs typeface="Arial" panose="020B0604020202020204" pitchFamily="34" charset="0"/>
              </a:rPr>
              <a:t>Pobierz kartę</a:t>
            </a:r>
          </a:p>
        </xdr:txBody>
      </xdr:sp>
    </xdr:grpSp>
    <xdr:clientData/>
  </xdr:twoCellAnchor>
  <xdr:twoCellAnchor>
    <xdr:from>
      <xdr:col>1</xdr:col>
      <xdr:colOff>0</xdr:colOff>
      <xdr:row>111</xdr:row>
      <xdr:rowOff>0</xdr:rowOff>
    </xdr:from>
    <xdr:to>
      <xdr:col>13</xdr:col>
      <xdr:colOff>0</xdr:colOff>
      <xdr:row>113</xdr:row>
      <xdr:rowOff>0</xdr:rowOff>
    </xdr:to>
    <xdr:sp macro="" textlink="'obl_K.W.2'!J41">
      <xdr:nvSpPr>
        <xdr:cNvPr id="3" name="pole tekstow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609600" y="211455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2D40E73C-B473-45F1-A05A-AF1DB8F7F6B0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Średnica kanału dolotowego: d₀ = 30 [mm]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150</xdr:row>
      <xdr:rowOff>0</xdr:rowOff>
    </xdr:from>
    <xdr:to>
      <xdr:col>24</xdr:col>
      <xdr:colOff>0</xdr:colOff>
      <xdr:row>152</xdr:row>
      <xdr:rowOff>0</xdr:rowOff>
    </xdr:to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0" y="20193000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© 2024, Oleksandr Tymkiv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1</xdr:row>
      <xdr:rowOff>0</xdr:rowOff>
    </xdr:from>
    <xdr:to>
      <xdr:col>8</xdr:col>
      <xdr:colOff>330371</xdr:colOff>
      <xdr:row>3</xdr:row>
      <xdr:rowOff>11605</xdr:rowOff>
    </xdr:to>
    <xdr:grpSp>
      <xdr:nvGrpSpPr>
        <xdr:cNvPr id="12" name="Grupa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GrpSpPr/>
      </xdr:nvGrpSpPr>
      <xdr:grpSpPr>
        <a:xfrm>
          <a:off x="3038475" y="190500"/>
          <a:ext cx="2168696" cy="392605"/>
          <a:chOff x="3617573" y="1881659"/>
          <a:chExt cx="2168696" cy="392605"/>
        </a:xfrm>
        <a:solidFill>
          <a:schemeClr val="bg1"/>
        </a:solidFill>
      </xdr:grpSpPr>
      <xdr:sp macro="" textlink="">
        <xdr:nvSpPr>
          <xdr:cNvPr id="14" name="Prostokąt: zaokrąglone rogi 13">
            <a:extLst>
              <a:ext uri="{FF2B5EF4-FFF2-40B4-BE49-F238E27FC236}">
                <a16:creationId xmlns:a16="http://schemas.microsoft.com/office/drawing/2014/main" id="{00000000-0008-0000-0A00-00000E000000}"/>
              </a:ext>
            </a:extLst>
          </xdr:cNvPr>
          <xdr:cNvSpPr/>
        </xdr:nvSpPr>
        <xdr:spPr>
          <a:xfrm>
            <a:off x="3711921" y="1881659"/>
            <a:ext cx="1980000" cy="360000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  <xdr:sp macro="" textlink="">
        <xdr:nvSpPr>
          <xdr:cNvPr id="15" name="Dowolny kształt: kształt 14">
            <a:extLst>
              <a:ext uri="{FF2B5EF4-FFF2-40B4-BE49-F238E27FC236}">
                <a16:creationId xmlns:a16="http://schemas.microsoft.com/office/drawing/2014/main" id="{00000000-0008-0000-0A00-00000F000000}"/>
              </a:ext>
            </a:extLst>
          </xdr:cNvPr>
          <xdr:cNvSpPr/>
        </xdr:nvSpPr>
        <xdr:spPr>
          <a:xfrm>
            <a:off x="3617573" y="2172605"/>
            <a:ext cx="2168696" cy="101659"/>
          </a:xfrm>
          <a:custGeom>
            <a:avLst/>
            <a:gdLst>
              <a:gd name="connsiteX0" fmla="*/ 95073 w 2168696"/>
              <a:gd name="connsiteY0" fmla="*/ 0 h 101659"/>
              <a:gd name="connsiteX1" fmla="*/ 2073623 w 2168696"/>
              <a:gd name="connsiteY1" fmla="*/ 0 h 101659"/>
              <a:gd name="connsiteX2" fmla="*/ 2136729 w 2168696"/>
              <a:gd name="connsiteY2" fmla="*/ 95205 h 101659"/>
              <a:gd name="connsiteX3" fmla="*/ 2168696 w 2168696"/>
              <a:gd name="connsiteY3" fmla="*/ 101659 h 101659"/>
              <a:gd name="connsiteX4" fmla="*/ 0 w 2168696"/>
              <a:gd name="connsiteY4" fmla="*/ 101659 h 101659"/>
              <a:gd name="connsiteX5" fmla="*/ 31967 w 2168696"/>
              <a:gd name="connsiteY5" fmla="*/ 95205 h 101659"/>
              <a:gd name="connsiteX6" fmla="*/ 95073 w 2168696"/>
              <a:gd name="connsiteY6" fmla="*/ 0 h 10165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168696" h="101659">
                <a:moveTo>
                  <a:pt x="95073" y="0"/>
                </a:moveTo>
                <a:lnTo>
                  <a:pt x="2073623" y="0"/>
                </a:lnTo>
                <a:cubicBezTo>
                  <a:pt x="2073623" y="42799"/>
                  <a:pt x="2099644" y="79520"/>
                  <a:pt x="2136729" y="95205"/>
                </a:cubicBezTo>
                <a:lnTo>
                  <a:pt x="2168696" y="101659"/>
                </a:lnTo>
                <a:lnTo>
                  <a:pt x="0" y="101659"/>
                </a:lnTo>
                <a:lnTo>
                  <a:pt x="31967" y="95205"/>
                </a:lnTo>
                <a:cubicBezTo>
                  <a:pt x="69052" y="79520"/>
                  <a:pt x="95073" y="42799"/>
                  <a:pt x="95073" y="0"/>
                </a:cubicBezTo>
                <a:close/>
              </a:path>
            </a:pathLst>
          </a:cu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>
            <a:noAutofit/>
          </a:bodyPr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</xdr:grpSp>
    <xdr:clientData/>
  </xdr:twoCellAnchor>
  <xdr:twoCellAnchor editAs="oneCell">
    <xdr:from>
      <xdr:col>0</xdr:col>
      <xdr:colOff>161925</xdr:colOff>
      <xdr:row>0</xdr:row>
      <xdr:rowOff>69652</xdr:rowOff>
    </xdr:from>
    <xdr:to>
      <xdr:col>3</xdr:col>
      <xdr:colOff>161925</xdr:colOff>
      <xdr:row>2</xdr:row>
      <xdr:rowOff>161925</xdr:rowOff>
    </xdr:to>
    <xdr:pic>
      <xdr:nvPicPr>
        <xdr:cNvPr id="3" name="Grafik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69652"/>
          <a:ext cx="1828800" cy="47327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11</xdr:col>
      <xdr:colOff>0</xdr:colOff>
      <xdr:row>8</xdr:row>
      <xdr:rowOff>0</xdr:rowOff>
    </xdr:to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1828800" y="952500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Dobór zaworu bezpieczeństwa dla wymienników ciepła</a:t>
          </a:r>
          <a:endParaRPr lang="pl-PL" sz="16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84823</xdr:colOff>
      <xdr:row>1</xdr:row>
      <xdr:rowOff>0</xdr:rowOff>
    </xdr:from>
    <xdr:to>
      <xdr:col>8</xdr:col>
      <xdr:colOff>236023</xdr:colOff>
      <xdr:row>3</xdr:row>
      <xdr:rowOff>0</xdr:rowOff>
    </xdr:to>
    <xdr:sp macro="" textlink="">
      <xdr:nvSpPr>
        <xdr:cNvPr id="10" name="pole tekstowe 9">
          <a:hlinkClick xmlns:r="http://schemas.openxmlformats.org/officeDocument/2006/relationships" r:id="rId4" tooltip="wg WUDT+EN4126"/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3132823" y="190500"/>
          <a:ext cx="19800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rgbClr val="EF8106"/>
              </a:solidFill>
              <a:effectLst/>
            </a:rPr>
            <a:t>wg</a:t>
          </a:r>
          <a:r>
            <a:rPr lang="pl-PL" sz="1400" b="1" cap="none" spc="0" baseline="0">
              <a:ln w="0"/>
              <a:solidFill>
                <a:srgbClr val="EF8106"/>
              </a:solidFill>
              <a:effectLst/>
            </a:rPr>
            <a:t> </a:t>
          </a:r>
          <a:r>
            <a:rPr lang="pl-PL" sz="1400" b="1" cap="none" spc="0">
              <a:ln w="0"/>
              <a:solidFill>
                <a:srgbClr val="EF8106"/>
              </a:solidFill>
              <a:effectLst/>
            </a:rPr>
            <a:t>WUDT+EN4126</a:t>
          </a:r>
        </a:p>
      </xdr:txBody>
    </xdr:sp>
    <xdr:clientData/>
  </xdr:twoCellAnchor>
  <xdr:twoCellAnchor>
    <xdr:from>
      <xdr:col>8</xdr:col>
      <xdr:colOff>541423</xdr:colOff>
      <xdr:row>1</xdr:row>
      <xdr:rowOff>0</xdr:rowOff>
    </xdr:from>
    <xdr:to>
      <xdr:col>11</xdr:col>
      <xdr:colOff>541423</xdr:colOff>
      <xdr:row>3</xdr:row>
      <xdr:rowOff>0</xdr:rowOff>
    </xdr:to>
    <xdr:sp macro="" textlink="">
      <xdr:nvSpPr>
        <xdr:cNvPr id="13" name="pole tekstowe 12">
          <a:hlinkClick xmlns:r="http://schemas.openxmlformats.org/officeDocument/2006/relationships" r:id="rId5" tooltip="wg WUDT+PN02414"/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5418223" y="190500"/>
          <a:ext cx="18288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chemeClr val="bg1"/>
              </a:solidFill>
              <a:effectLst/>
            </a:rPr>
            <a:t>wg WUDT+PN02414</a:t>
          </a:r>
        </a:p>
      </xdr:txBody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8</xdr:row>
      <xdr:rowOff>0</xdr:rowOff>
    </xdr:to>
    <xdr:grpSp>
      <xdr:nvGrpSpPr>
        <xdr:cNvPr id="17" name="Grupa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GrpSpPr/>
      </xdr:nvGrpSpPr>
      <xdr:grpSpPr>
        <a:xfrm>
          <a:off x="0" y="952500"/>
          <a:ext cx="609600" cy="571500"/>
          <a:chOff x="9144000" y="952500"/>
          <a:chExt cx="609600" cy="571500"/>
        </a:xfrm>
      </xdr:grpSpPr>
      <xdr:sp macro="" textlink="">
        <xdr:nvSpPr>
          <xdr:cNvPr id="18" name="Strzałka: pagon 17">
            <a:hlinkClick xmlns:r="http://schemas.openxmlformats.org/officeDocument/2006/relationships" r:id="rId6" tooltip="Start"/>
            <a:extLst>
              <a:ext uri="{FF2B5EF4-FFF2-40B4-BE49-F238E27FC236}">
                <a16:creationId xmlns:a16="http://schemas.microsoft.com/office/drawing/2014/main" id="{00000000-0008-0000-0A00-000012000000}"/>
              </a:ext>
            </a:extLst>
          </xdr:cNvPr>
          <xdr:cNvSpPr/>
        </xdr:nvSpPr>
        <xdr:spPr>
          <a:xfrm flipH="1">
            <a:off x="9268800" y="952500"/>
            <a:ext cx="360000" cy="571500"/>
          </a:xfrm>
          <a:prstGeom prst="chevron">
            <a:avLst/>
          </a:prstGeom>
          <a:gradFill flip="none" rotWithShape="1">
            <a:gsLst>
              <a:gs pos="50000">
                <a:srgbClr val="EF8106"/>
              </a:gs>
              <a:gs pos="50000">
                <a:schemeClr val="bg2">
                  <a:lumMod val="5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>
              <a:solidFill>
                <a:schemeClr val="tx1"/>
              </a:solidFill>
            </a:endParaRPr>
          </a:p>
        </xdr:txBody>
      </xdr:sp>
      <xdr:sp macro="" textlink="">
        <xdr:nvSpPr>
          <xdr:cNvPr id="19" name="Prostokąt 18">
            <a:extLst>
              <a:ext uri="{FF2B5EF4-FFF2-40B4-BE49-F238E27FC236}">
                <a16:creationId xmlns:a16="http://schemas.microsoft.com/office/drawing/2014/main" id="{00000000-0008-0000-0A00-000013000000}"/>
              </a:ext>
            </a:extLst>
          </xdr:cNvPr>
          <xdr:cNvSpPr/>
        </xdr:nvSpPr>
        <xdr:spPr>
          <a:xfrm>
            <a:off x="9144000" y="952500"/>
            <a:ext cx="609600" cy="571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</xdr:grpSp>
    <xdr:clientData/>
  </xdr:twoCellAnchor>
  <xdr:twoCellAnchor>
    <xdr:from>
      <xdr:col>2</xdr:col>
      <xdr:colOff>0</xdr:colOff>
      <xdr:row>9</xdr:row>
      <xdr:rowOff>0</xdr:rowOff>
    </xdr:from>
    <xdr:to>
      <xdr:col>4</xdr:col>
      <xdr:colOff>0</xdr:colOff>
      <xdr:row>11</xdr:row>
      <xdr:rowOff>0</xdr:rowOff>
    </xdr:to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1219200" y="17145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Opis: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4</xdr:col>
      <xdr:colOff>0</xdr:colOff>
      <xdr:row>13</xdr:row>
      <xdr:rowOff>0</xdr:rowOff>
    </xdr:to>
    <xdr:sp macro="" textlink="">
      <xdr:nvSpPr>
        <xdr:cNvPr id="21" name="pole tekstowe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 txBox="1"/>
      </xdr:nvSpPr>
      <xdr:spPr>
        <a:xfrm>
          <a:off x="1219200" y="20955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Opracował:</a:t>
          </a:r>
        </a:p>
      </xdr:txBody>
    </xdr:sp>
    <xdr:clientData/>
  </xdr:twoCellAnchor>
  <xdr:twoCellAnchor>
    <xdr:from>
      <xdr:col>1</xdr:col>
      <xdr:colOff>1</xdr:colOff>
      <xdr:row>14</xdr:row>
      <xdr:rowOff>9526</xdr:rowOff>
    </xdr:from>
    <xdr:to>
      <xdr:col>7</xdr:col>
      <xdr:colOff>0</xdr:colOff>
      <xdr:row>15</xdr:row>
      <xdr:rowOff>9525</xdr:rowOff>
    </xdr:to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 txBox="1"/>
      </xdr:nvSpPr>
      <xdr:spPr>
        <a:xfrm>
          <a:off x="609601" y="2676526"/>
          <a:ext cx="3657599" cy="190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N - maksymalna trwała moc cieplna źródła [kW]:</a:t>
          </a:r>
        </a:p>
      </xdr:txBody>
    </xdr:sp>
    <xdr:clientData/>
  </xdr:twoCellAnchor>
  <xdr:twoCellAnchor>
    <xdr:from>
      <xdr:col>1</xdr:col>
      <xdr:colOff>0</xdr:colOff>
      <xdr:row>16</xdr:row>
      <xdr:rowOff>9523</xdr:rowOff>
    </xdr:from>
    <xdr:to>
      <xdr:col>9</xdr:col>
      <xdr:colOff>0</xdr:colOff>
      <xdr:row>16</xdr:row>
      <xdr:rowOff>190499</xdr:rowOff>
    </xdr:to>
    <xdr:sp macro="" textlink="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609600" y="3057523"/>
          <a:ext cx="4876800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- ciśnienie manometryczne nastawy zaworu bezpieczeństwa [bar]:</a:t>
          </a:r>
        </a:p>
      </xdr:txBody>
    </xdr:sp>
    <xdr:clientData/>
  </xdr:twoCellAnchor>
  <xdr:twoCellAnchor>
    <xdr:from>
      <xdr:col>1</xdr:col>
      <xdr:colOff>0</xdr:colOff>
      <xdr:row>20</xdr:row>
      <xdr:rowOff>9524</xdr:rowOff>
    </xdr:from>
    <xdr:to>
      <xdr:col>7</xdr:col>
      <xdr:colOff>0</xdr:colOff>
      <xdr:row>20</xdr:row>
      <xdr:rowOff>190499</xdr:rowOff>
    </xdr:to>
    <xdr:sp macro="" textlink="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/>
      </xdr:nvSpPr>
      <xdr:spPr>
        <a:xfrm>
          <a:off x="609600" y="3438524"/>
          <a:ext cx="365760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Założona wielkość i typ zaworu bezpieczeństwa:</a:t>
          </a:r>
        </a:p>
      </xdr:txBody>
    </xdr:sp>
    <xdr:clientData/>
  </xdr:twoCellAnchor>
  <xdr:twoCellAnchor>
    <xdr:from>
      <xdr:col>1</xdr:col>
      <xdr:colOff>0</xdr:colOff>
      <xdr:row>21</xdr:row>
      <xdr:rowOff>190499</xdr:rowOff>
    </xdr:from>
    <xdr:to>
      <xdr:col>7</xdr:col>
      <xdr:colOff>0</xdr:colOff>
      <xdr:row>22</xdr:row>
      <xdr:rowOff>190499</xdr:rowOff>
    </xdr:to>
    <xdr:sp macro="" textlink="">
      <xdr:nvSpPr>
        <xdr:cNvPr id="29" name="pole tekstowe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 txBox="1"/>
      </xdr:nvSpPr>
      <xdr:spPr>
        <a:xfrm>
          <a:off x="609600" y="3809999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Ilość zaworów bezpieczeństwa: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13</xdr:row>
          <xdr:rowOff>133350</xdr:rowOff>
        </xdr:from>
        <xdr:to>
          <xdr:col>11</xdr:col>
          <xdr:colOff>238125</xdr:colOff>
          <xdr:row>15</xdr:row>
          <xdr:rowOff>76200</xdr:rowOff>
        </xdr:to>
        <xdr:sp macro="" textlink="">
          <xdr:nvSpPr>
            <xdr:cNvPr id="13315" name="Spinner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A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21</xdr:row>
          <xdr:rowOff>133350</xdr:rowOff>
        </xdr:from>
        <xdr:to>
          <xdr:col>11</xdr:col>
          <xdr:colOff>238125</xdr:colOff>
          <xdr:row>23</xdr:row>
          <xdr:rowOff>76200</xdr:rowOff>
        </xdr:to>
        <xdr:sp macro="" textlink="">
          <xdr:nvSpPr>
            <xdr:cNvPr id="13316" name="Spinner 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A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0</xdr:colOff>
      <xdr:row>18</xdr:row>
      <xdr:rowOff>9523</xdr:rowOff>
    </xdr:from>
    <xdr:to>
      <xdr:col>9</xdr:col>
      <xdr:colOff>0</xdr:colOff>
      <xdr:row>18</xdr:row>
      <xdr:rowOff>190499</xdr:rowOff>
    </xdr:to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 txBox="1"/>
      </xdr:nvSpPr>
      <xdr:spPr>
        <a:xfrm>
          <a:off x="609600" y="3057523"/>
          <a:ext cx="4876800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- ciśnienie nominalne w sieci ciepłowniczej [bar]:</a:t>
          </a:r>
        </a:p>
      </xdr:txBody>
    </xdr:sp>
    <xdr:clientData/>
  </xdr:twoCellAnchor>
  <xdr:twoCellAnchor>
    <xdr:from>
      <xdr:col>1</xdr:col>
      <xdr:colOff>0</xdr:colOff>
      <xdr:row>24</xdr:row>
      <xdr:rowOff>0</xdr:rowOff>
    </xdr:from>
    <xdr:to>
      <xdr:col>7</xdr:col>
      <xdr:colOff>0</xdr:colOff>
      <xdr:row>25</xdr:row>
      <xdr:rowOff>0</xdr:rowOff>
    </xdr:to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 txBox="1"/>
      </xdr:nvSpPr>
      <xdr:spPr>
        <a:xfrm>
          <a:off x="609600" y="4572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Temperatura wody sieciowej (po stronie gorącej) [˚C]: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23</xdr:row>
          <xdr:rowOff>133350</xdr:rowOff>
        </xdr:from>
        <xdr:to>
          <xdr:col>11</xdr:col>
          <xdr:colOff>238125</xdr:colOff>
          <xdr:row>25</xdr:row>
          <xdr:rowOff>76200</xdr:rowOff>
        </xdr:to>
        <xdr:sp macro="" textlink="">
          <xdr:nvSpPr>
            <xdr:cNvPr id="13318" name="Spinner 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A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0</xdr:colOff>
      <xdr:row>4</xdr:row>
      <xdr:rowOff>0</xdr:rowOff>
    </xdr:from>
    <xdr:to>
      <xdr:col>13</xdr:col>
      <xdr:colOff>0</xdr:colOff>
      <xdr:row>38</xdr:row>
      <xdr:rowOff>0</xdr:rowOff>
    </xdr:to>
    <xdr:sp macro="" textlink="">
      <xdr:nvSpPr>
        <xdr:cNvPr id="33" name="Prostokąt: zaokrąglone rogi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08349" y="764781"/>
          <a:ext cx="7300182" cy="6500639"/>
        </a:xfrm>
        <a:prstGeom prst="roundRect">
          <a:avLst>
            <a:gd name="adj" fmla="val 3944"/>
          </a:avLst>
        </a:prstGeom>
        <a:noFill/>
        <a:ln w="12700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0</xdr:colOff>
      <xdr:row>25</xdr:row>
      <xdr:rowOff>0</xdr:rowOff>
    </xdr:from>
    <xdr:to>
      <xdr:col>9</xdr:col>
      <xdr:colOff>0</xdr:colOff>
      <xdr:row>29</xdr:row>
      <xdr:rowOff>28575</xdr:rowOff>
    </xdr:to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 txBox="1"/>
      </xdr:nvSpPr>
      <xdr:spPr>
        <a:xfrm>
          <a:off x="609600" y="4762500"/>
          <a:ext cx="4876800" cy="790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Czy znana jest powierzchnia przekroju poprzecznego kanału przepływ. </a:t>
          </a:r>
          <a:br>
            <a:rPr lang="pl-PL" sz="110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1 płyty/1 rurki wężownicy (w wymiennikach rurowych) wg danych producenta [m</a:t>
          </a:r>
          <a:r>
            <a:rPr lang="pl-PL" sz="110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] 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26</xdr:row>
          <xdr:rowOff>0</xdr:rowOff>
        </xdr:from>
        <xdr:to>
          <xdr:col>11</xdr:col>
          <xdr:colOff>0</xdr:colOff>
          <xdr:row>28</xdr:row>
          <xdr:rowOff>0</xdr:rowOff>
        </xdr:to>
        <xdr:sp macro="" textlink="">
          <xdr:nvSpPr>
            <xdr:cNvPr id="13321" name="Check Box 9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:a16="http://schemas.microsoft.com/office/drawing/2014/main" id="{00000000-0008-0000-0A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TAK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28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35" name="pole tekstowe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 txBox="1"/>
      </xdr:nvSpPr>
      <xdr:spPr>
        <a:xfrm>
          <a:off x="609600" y="5334000"/>
          <a:ext cx="4876800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Podaj wartość powierzchni przekroju poprzecznego kanału przepływ. 1płyty/1rurki wężownicy(w wymiennikach rurowych) - wg danych producenta [m</a:t>
          </a:r>
          <a:r>
            <a:rPr lang="pl-PL" sz="110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] </a:t>
          </a:r>
        </a:p>
      </xdr:txBody>
    </xdr:sp>
    <xdr:clientData/>
  </xdr:twoCellAnchor>
  <xdr:twoCellAnchor>
    <xdr:from>
      <xdr:col>1</xdr:col>
      <xdr:colOff>0</xdr:colOff>
      <xdr:row>32</xdr:row>
      <xdr:rowOff>0</xdr:rowOff>
    </xdr:from>
    <xdr:to>
      <xdr:col>9</xdr:col>
      <xdr:colOff>0</xdr:colOff>
      <xdr:row>35</xdr:row>
      <xdr:rowOff>0</xdr:rowOff>
    </xdr:to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 txBox="1"/>
      </xdr:nvSpPr>
      <xdr:spPr>
        <a:xfrm>
          <a:off x="609600" y="6096000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W przypadku braku informacji o piwierzchni kanału przepływu przyjęto wartość domyślną:</a:t>
          </a:r>
        </a:p>
      </xdr:txBody>
    </xdr:sp>
    <xdr:clientData/>
  </xdr:twoCellAnchor>
  <xdr:twoCellAnchor>
    <xdr:from>
      <xdr:col>1</xdr:col>
      <xdr:colOff>0</xdr:colOff>
      <xdr:row>35</xdr:row>
      <xdr:rowOff>0</xdr:rowOff>
    </xdr:from>
    <xdr:to>
      <xdr:col>9</xdr:col>
      <xdr:colOff>0</xdr:colOff>
      <xdr:row>36</xdr:row>
      <xdr:rowOff>0</xdr:rowOff>
    </xdr:to>
    <xdr:sp macro="" textlink="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 txBox="1"/>
      </xdr:nvSpPr>
      <xdr:spPr>
        <a:xfrm>
          <a:off x="609600" y="6667500"/>
          <a:ext cx="4876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Pojemność wodna instalacji c.o. (podać w przypadku gdy p</a:t>
          </a:r>
          <a:r>
            <a:rPr lang="pl-PL" sz="110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≥ p</a:t>
          </a:r>
          <a:r>
            <a:rPr lang="pl-PL" sz="110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)  [m</a:t>
          </a:r>
          <a:r>
            <a:rPr lang="pl-PL" sz="110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1</xdr:col>
      <xdr:colOff>0</xdr:colOff>
      <xdr:row>49</xdr:row>
      <xdr:rowOff>0</xdr:rowOff>
    </xdr:from>
    <xdr:to>
      <xdr:col>3</xdr:col>
      <xdr:colOff>609599</xdr:colOff>
      <xdr:row>51</xdr:row>
      <xdr:rowOff>0</xdr:rowOff>
    </xdr:to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609600" y="8382000"/>
          <a:ext cx="18287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Opis:</a:t>
          </a:r>
        </a:p>
      </xdr:txBody>
    </xdr:sp>
    <xdr:clientData/>
  </xdr:twoCellAnchor>
  <xdr:twoCellAnchor>
    <xdr:from>
      <xdr:col>1</xdr:col>
      <xdr:colOff>0</xdr:colOff>
      <xdr:row>51</xdr:row>
      <xdr:rowOff>0</xdr:rowOff>
    </xdr:from>
    <xdr:to>
      <xdr:col>3</xdr:col>
      <xdr:colOff>609599</xdr:colOff>
      <xdr:row>53</xdr:row>
      <xdr:rowOff>0</xdr:rowOff>
    </xdr:to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 txBox="1"/>
      </xdr:nvSpPr>
      <xdr:spPr>
        <a:xfrm>
          <a:off x="609600" y="8763000"/>
          <a:ext cx="18287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Opracował:</a:t>
          </a:r>
        </a:p>
      </xdr:txBody>
    </xdr:sp>
    <xdr:clientData/>
  </xdr:twoCellAnchor>
  <xdr:twoCellAnchor>
    <xdr:from>
      <xdr:col>1</xdr:col>
      <xdr:colOff>0</xdr:colOff>
      <xdr:row>53</xdr:row>
      <xdr:rowOff>0</xdr:rowOff>
    </xdr:from>
    <xdr:to>
      <xdr:col>3</xdr:col>
      <xdr:colOff>609599</xdr:colOff>
      <xdr:row>55</xdr:row>
      <xdr:rowOff>0</xdr:rowOff>
    </xdr:to>
    <xdr:sp macro="" textlink="">
      <xdr:nvSpPr>
        <xdr:cNvPr id="23" name="pole tekstowe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 txBox="1"/>
      </xdr:nvSpPr>
      <xdr:spPr>
        <a:xfrm>
          <a:off x="609600" y="9144000"/>
          <a:ext cx="18287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Data opracowania:</a:t>
          </a:r>
        </a:p>
      </xdr:txBody>
    </xdr:sp>
    <xdr:clientData/>
  </xdr:twoCellAnchor>
  <xdr:twoCellAnchor>
    <xdr:from>
      <xdr:col>1</xdr:col>
      <xdr:colOff>485776</xdr:colOff>
      <xdr:row>49</xdr:row>
      <xdr:rowOff>0</xdr:rowOff>
    </xdr:from>
    <xdr:to>
      <xdr:col>9</xdr:col>
      <xdr:colOff>0</xdr:colOff>
      <xdr:row>51</xdr:row>
      <xdr:rowOff>0</xdr:rowOff>
    </xdr:to>
    <xdr:sp macro="" textlink="$E$10">
      <xdr:nvSpPr>
        <xdr:cNvPr id="24" name="pole tekstowe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 txBox="1"/>
      </xdr:nvSpPr>
      <xdr:spPr>
        <a:xfrm>
          <a:off x="1095376" y="8382000"/>
          <a:ext cx="4391024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9A092EA-CC88-4A55-87A0-92EF823F9E3E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IMI Hydronic Engineering</a:t>
          </a:fld>
          <a:endParaRPr lang="pl-PL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276225</xdr:colOff>
      <xdr:row>51</xdr:row>
      <xdr:rowOff>0</xdr:rowOff>
    </xdr:from>
    <xdr:to>
      <xdr:col>9</xdr:col>
      <xdr:colOff>0</xdr:colOff>
      <xdr:row>53</xdr:row>
      <xdr:rowOff>0</xdr:rowOff>
    </xdr:to>
    <xdr:sp macro="" textlink="$E$12">
      <xdr:nvSpPr>
        <xdr:cNvPr id="25" name="pole tekstowe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 txBox="1"/>
      </xdr:nvSpPr>
      <xdr:spPr>
        <a:xfrm>
          <a:off x="1495425" y="8763000"/>
          <a:ext cx="39909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527CD39-517A-49B5-A3E5-0E610175E801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imię nazwisko</a:t>
          </a:fld>
          <a:endParaRPr lang="pl-PL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152401</xdr:colOff>
      <xdr:row>53</xdr:row>
      <xdr:rowOff>0</xdr:rowOff>
    </xdr:from>
    <xdr:to>
      <xdr:col>9</xdr:col>
      <xdr:colOff>0</xdr:colOff>
      <xdr:row>55</xdr:row>
      <xdr:rowOff>0</xdr:rowOff>
    </xdr:to>
    <xdr:sp macro="" textlink="'obl_W.C.1'!C5">
      <xdr:nvSpPr>
        <xdr:cNvPr id="30" name="pole tekstowe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 txBox="1"/>
      </xdr:nvSpPr>
      <xdr:spPr>
        <a:xfrm>
          <a:off x="1981201" y="9144000"/>
          <a:ext cx="35051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25A42DD2-8BD0-4A78-B130-9CA576D742DD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17.04.2024 15:41</a:t>
          </a:fld>
          <a:endParaRPr lang="pl-PL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13</xdr:col>
      <xdr:colOff>0</xdr:colOff>
      <xdr:row>86</xdr:row>
      <xdr:rowOff>0</xdr:rowOff>
    </xdr:to>
    <xdr:sp macro="" textlink="'obl_W.C.1'!E18">
      <xdr:nvSpPr>
        <xdr:cNvPr id="55" name="pole tekstowe 54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SpPr txBox="1"/>
      </xdr:nvSpPr>
      <xdr:spPr>
        <a:xfrm>
          <a:off x="1219200" y="15240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BE6F62B7-3135-48E1-B709-E8E6211B2579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 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56</xdr:row>
      <xdr:rowOff>0</xdr:rowOff>
    </xdr:from>
    <xdr:to>
      <xdr:col>13</xdr:col>
      <xdr:colOff>0</xdr:colOff>
      <xdr:row>96</xdr:row>
      <xdr:rowOff>0</xdr:rowOff>
    </xdr:to>
    <xdr:grpSp>
      <xdr:nvGrpSpPr>
        <xdr:cNvPr id="5" name="Grupa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pSpPr/>
      </xdr:nvGrpSpPr>
      <xdr:grpSpPr>
        <a:xfrm>
          <a:off x="609600" y="10668000"/>
          <a:ext cx="7315200" cy="7620000"/>
          <a:chOff x="609600" y="10668000"/>
          <a:chExt cx="7315200" cy="7620000"/>
        </a:xfrm>
      </xdr:grpSpPr>
      <xdr:sp macro="" textlink="">
        <xdr:nvSpPr>
          <xdr:cNvPr id="38" name="pole tekstowe 37">
            <a:extLst>
              <a:ext uri="{FF2B5EF4-FFF2-40B4-BE49-F238E27FC236}">
                <a16:creationId xmlns:a16="http://schemas.microsoft.com/office/drawing/2014/main" id="{00000000-0008-0000-0A00-000026000000}"/>
              </a:ext>
            </a:extLst>
          </xdr:cNvPr>
          <xdr:cNvSpPr txBox="1"/>
        </xdr:nvSpPr>
        <xdr:spPr>
          <a:xfrm>
            <a:off x="609600" y="10668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Obliczeniowa przepustowość zaworu bezpieczeństwa </a:t>
            </a:r>
          </a:p>
        </xdr:txBody>
      </xdr:sp>
      <xdr:sp macro="" textlink="">
        <xdr:nvSpPr>
          <xdr:cNvPr id="39" name="pole tekstowe 38">
            <a:extLst>
              <a:ext uri="{FF2B5EF4-FFF2-40B4-BE49-F238E27FC236}">
                <a16:creationId xmlns:a16="http://schemas.microsoft.com/office/drawing/2014/main" id="{00000000-0008-0000-0A00-000027000000}"/>
              </a:ext>
            </a:extLst>
          </xdr:cNvPr>
          <xdr:cNvSpPr txBox="1"/>
        </xdr:nvSpPr>
        <xdr:spPr>
          <a:xfrm>
            <a:off x="609600" y="11049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1. Wyznaczenie przepustowości zaworu bezpieczeństwa</a:t>
            </a: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40" name="pole tekstowe 39">
                <a:extLst>
                  <a:ext uri="{FF2B5EF4-FFF2-40B4-BE49-F238E27FC236}">
                    <a16:creationId xmlns:a16="http://schemas.microsoft.com/office/drawing/2014/main" id="{00000000-0008-0000-0A00-000028000000}"/>
                  </a:ext>
                </a:extLst>
              </xdr:cNvPr>
              <xdr:cNvSpPr txBox="1"/>
            </xdr:nvSpPr>
            <xdr:spPr>
              <a:xfrm>
                <a:off x="609600" y="11430000"/>
                <a:ext cx="7315200" cy="5715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"/>
                    </m:oMathParaPr>
                    <m:oMath xmlns:m="http://schemas.openxmlformats.org/officeDocument/2006/math">
                      <m:r>
                        <a:rPr lang="pl-PL" sz="1400" b="0" i="1">
                          <a:latin typeface="Cambria Math" panose="02040503050406030204" pitchFamily="18" charset="0"/>
                        </a:rPr>
                        <m:t>𝑀</m:t>
                      </m:r>
                      <m:r>
                        <a:rPr lang="pl-PL" sz="1400" b="0" i="1">
                          <a:latin typeface="Cambria Math" panose="02040503050406030204" pitchFamily="18" charset="0"/>
                        </a:rPr>
                        <m:t>=447,3⋅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𝐴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⋅</m:t>
                      </m:r>
                      <m:rad>
                        <m:radPr>
                          <m:degHide m:val="on"/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radPr>
                        <m:deg/>
                        <m:e>
                          <m:d>
                            <m:d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dPr>
                            <m:e>
                              <m:sSub>
                                <m:sSubPr>
                                  <m:ctrlP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𝑝</m:t>
                                  </m:r>
                                </m:e>
                                <m:sub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2</m:t>
                                  </m:r>
                                </m:sub>
                              </m:sSub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−</m:t>
                              </m:r>
                              <m:sSub>
                                <m:sSubPr>
                                  <m:ctrlP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𝑝</m:t>
                                  </m:r>
                                </m:e>
                                <m:sub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1</m:t>
                                  </m:r>
                                </m:sub>
                              </m:sSub>
                            </m:e>
                          </m:d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⋅</m:t>
                          </m:r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𝜌</m:t>
                          </m:r>
                        </m:e>
                      </m:rad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  </m:t>
                      </m:r>
                      <m:r>
                        <m:rPr>
                          <m:sty m:val="p"/>
                        </m:rPr>
                        <a:rPr lang="pl-PL" sz="1400" b="0" i="0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lub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  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𝑀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=0,44⋅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𝑉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 </m:t>
                      </m:r>
                      <m:d>
                        <m:dPr>
                          <m:begChr m:val="["/>
                          <m:endChr m:val="]"/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𝑘𝑔</m:t>
                              </m:r>
                            </m:num>
                            <m:den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𝑠</m:t>
                              </m:r>
                            </m:den>
                          </m:f>
                        </m:e>
                      </m:d>
                    </m:oMath>
                  </m:oMathPara>
                </a14:m>
                <a:endParaRPr lang="pl-PL" sz="1400"/>
              </a:p>
            </xdr:txBody>
          </xdr:sp>
        </mc:Choice>
        <mc:Fallback xmlns="">
          <xdr:sp macro="" textlink="">
            <xdr:nvSpPr>
              <xdr:cNvPr id="40" name="pole tekstowe 39">
                <a:extLst>
                  <a:ext uri="{FF2B5EF4-FFF2-40B4-BE49-F238E27FC236}">
                    <a16:creationId xmlns:a16="http://schemas.microsoft.com/office/drawing/2014/main" id="{00000000-0008-0000-0600-000028000000}"/>
                  </a:ext>
                </a:extLst>
              </xdr:cNvPr>
              <xdr:cNvSpPr txBox="1"/>
            </xdr:nvSpPr>
            <xdr:spPr>
              <a:xfrm>
                <a:off x="609600" y="11430000"/>
                <a:ext cx="7315200" cy="5715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:r>
                  <a:rPr lang="pl-PL" sz="1400" b="0" i="0">
                    <a:latin typeface="Cambria Math" panose="02040503050406030204" pitchFamily="18" charset="0"/>
                  </a:rPr>
                  <a:t>𝑀=447,3⋅</a:t>
                </a:r>
                <a:r>
                  <a:rPr lang="pl-PL" sz="1400" b="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𝐴⋅√((𝑝_2−𝑝_1 )⋅𝜌)    lub   𝑀=0,44⋅𝑉  [𝑘𝑔/𝑠]</a:t>
                </a:r>
                <a:endParaRPr lang="pl-PL" sz="1400"/>
              </a:p>
            </xdr:txBody>
          </xdr:sp>
        </mc:Fallback>
      </mc:AlternateContent>
      <xdr:sp macro="" textlink="">
        <xdr:nvSpPr>
          <xdr:cNvPr id="41" name="pole tekstowe 40">
            <a:extLst>
              <a:ext uri="{FF2B5EF4-FFF2-40B4-BE49-F238E27FC236}">
                <a16:creationId xmlns:a16="http://schemas.microsoft.com/office/drawing/2014/main" id="{00000000-0008-0000-0A00-000029000000}"/>
              </a:ext>
            </a:extLst>
          </xdr:cNvPr>
          <xdr:cNvSpPr txBox="1"/>
        </xdr:nvSpPr>
        <xdr:spPr>
          <a:xfrm>
            <a:off x="609600" y="11811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gdzie:</a:t>
            </a:r>
          </a:p>
        </xdr:txBody>
      </xdr:sp>
      <xdr:sp macro="" textlink="">
        <xdr:nvSpPr>
          <xdr:cNvPr id="42" name="pole tekstowe 41">
            <a:extLst>
              <a:ext uri="{FF2B5EF4-FFF2-40B4-BE49-F238E27FC236}">
                <a16:creationId xmlns:a16="http://schemas.microsoft.com/office/drawing/2014/main" id="{00000000-0008-0000-0A00-00002A000000}"/>
              </a:ext>
            </a:extLst>
          </xdr:cNvPr>
          <xdr:cNvSpPr txBox="1"/>
        </xdr:nvSpPr>
        <xdr:spPr>
          <a:xfrm>
            <a:off x="1219200" y="121920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M - masowa przepustowość zaworu bezpieczeństwa [kg/s]</a:t>
            </a:r>
          </a:p>
        </xdr:txBody>
      </xdr:sp>
      <xdr:sp macro="" textlink="">
        <xdr:nvSpPr>
          <xdr:cNvPr id="46" name="pole tekstowe 45">
            <a:extLst>
              <a:ext uri="{FF2B5EF4-FFF2-40B4-BE49-F238E27FC236}">
                <a16:creationId xmlns:a16="http://schemas.microsoft.com/office/drawing/2014/main" id="{00000000-0008-0000-0A00-00002E000000}"/>
              </a:ext>
            </a:extLst>
          </xdr:cNvPr>
          <xdr:cNvSpPr txBox="1"/>
        </xdr:nvSpPr>
        <xdr:spPr>
          <a:xfrm>
            <a:off x="1219200" y="125730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A - powierzchnia przekroju poprzecznego jednej rurki wężownicy wymiennika [m</a:t>
            </a:r>
            <a:r>
              <a:rPr lang="pl-PL" sz="1100" b="0" baseline="30000">
                <a:latin typeface="Arial" panose="020B0604020202020204" pitchFamily="34" charset="0"/>
                <a:cs typeface="Arial" panose="020B0604020202020204" pitchFamily="34" charset="0"/>
              </a:rPr>
              <a:t>2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]</a:t>
            </a:r>
          </a:p>
        </xdr:txBody>
      </xdr:sp>
      <xdr:sp macro="" textlink="">
        <xdr:nvSpPr>
          <xdr:cNvPr id="47" name="pole tekstowe 46">
            <a:extLst>
              <a:ext uri="{FF2B5EF4-FFF2-40B4-BE49-F238E27FC236}">
                <a16:creationId xmlns:a16="http://schemas.microsoft.com/office/drawing/2014/main" id="{00000000-0008-0000-0A00-00002F000000}"/>
              </a:ext>
            </a:extLst>
          </xdr:cNvPr>
          <xdr:cNvSpPr txBox="1"/>
        </xdr:nvSpPr>
        <xdr:spPr>
          <a:xfrm>
            <a:off x="1219200" y="129540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p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1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- ciśnienie nastawy zaworu bezpieczeństwa [bar]</a:t>
            </a:r>
          </a:p>
        </xdr:txBody>
      </xdr:sp>
      <xdr:sp macro="" textlink="">
        <xdr:nvSpPr>
          <xdr:cNvPr id="48" name="pole tekstowe 47">
            <a:extLst>
              <a:ext uri="{FF2B5EF4-FFF2-40B4-BE49-F238E27FC236}">
                <a16:creationId xmlns:a16="http://schemas.microsoft.com/office/drawing/2014/main" id="{00000000-0008-0000-0A00-000030000000}"/>
              </a:ext>
            </a:extLst>
          </xdr:cNvPr>
          <xdr:cNvSpPr txBox="1"/>
        </xdr:nvSpPr>
        <xdr:spPr>
          <a:xfrm>
            <a:off x="1219200" y="133350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p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2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- ciśnienie nominalne w sieci ciepłowniczej [bar]</a:t>
            </a:r>
          </a:p>
        </xdr:txBody>
      </xdr:sp>
      <xdr:sp macro="" textlink="">
        <xdr:nvSpPr>
          <xdr:cNvPr id="49" name="pole tekstowe 48">
            <a:extLst>
              <a:ext uri="{FF2B5EF4-FFF2-40B4-BE49-F238E27FC236}">
                <a16:creationId xmlns:a16="http://schemas.microsoft.com/office/drawing/2014/main" id="{00000000-0008-0000-0A00-000031000000}"/>
              </a:ext>
            </a:extLst>
          </xdr:cNvPr>
          <xdr:cNvSpPr txBox="1"/>
        </xdr:nvSpPr>
        <xdr:spPr>
          <a:xfrm>
            <a:off x="1219200" y="137160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0">
                <a:latin typeface="Arial" panose="020B0604020202020204" pitchFamily="34" charset="0"/>
                <a:cs typeface="Arial" panose="020B0604020202020204" pitchFamily="34" charset="0"/>
              </a:rPr>
              <a:t>ρ - 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gęstość wody sieciowej przy jej obliczeniowej temperaturze [kg/m</a:t>
            </a:r>
            <a:r>
              <a:rPr lang="pl-PL" sz="1100" b="0" baseline="30000">
                <a:latin typeface="Arial" panose="020B0604020202020204" pitchFamily="34" charset="0"/>
                <a:cs typeface="Arial" panose="020B0604020202020204" pitchFamily="34" charset="0"/>
              </a:rPr>
              <a:t>3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]</a:t>
            </a:r>
          </a:p>
        </xdr:txBody>
      </xdr:sp>
      <xdr:sp macro="" textlink="">
        <xdr:nvSpPr>
          <xdr:cNvPr id="50" name="pole tekstowe 49">
            <a:extLst>
              <a:ext uri="{FF2B5EF4-FFF2-40B4-BE49-F238E27FC236}">
                <a16:creationId xmlns:a16="http://schemas.microsoft.com/office/drawing/2014/main" id="{00000000-0008-0000-0A00-000032000000}"/>
              </a:ext>
            </a:extLst>
          </xdr:cNvPr>
          <xdr:cNvSpPr txBox="1"/>
        </xdr:nvSpPr>
        <xdr:spPr>
          <a:xfrm>
            <a:off x="1219200" y="140970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V - pojemność wodna instalacji c.o. [m</a:t>
            </a:r>
            <a:r>
              <a:rPr lang="pl-PL" sz="1100" b="0" baseline="30000">
                <a:latin typeface="Arial" panose="020B0604020202020204" pitchFamily="34" charset="0"/>
                <a:cs typeface="Arial" panose="020B0604020202020204" pitchFamily="34" charset="0"/>
              </a:rPr>
              <a:t>3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]</a:t>
            </a:r>
          </a:p>
        </xdr:txBody>
      </xdr:sp>
      <xdr:sp macro="" textlink="'obl_W.C.1'!E8">
        <xdr:nvSpPr>
          <xdr:cNvPr id="51" name="pole tekstowe 50">
            <a:extLst>
              <a:ext uri="{FF2B5EF4-FFF2-40B4-BE49-F238E27FC236}">
                <a16:creationId xmlns:a16="http://schemas.microsoft.com/office/drawing/2014/main" id="{00000000-0008-0000-0A00-000033000000}"/>
              </a:ext>
            </a:extLst>
          </xdr:cNvPr>
          <xdr:cNvSpPr txBox="1"/>
        </xdr:nvSpPr>
        <xdr:spPr>
          <a:xfrm>
            <a:off x="1219200" y="14668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7EC693F1-1480-4B31-A0A8-278D9AB88398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p₁ = 3,5 [bar]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E9">
        <xdr:nvSpPr>
          <xdr:cNvPr id="52" name="pole tekstowe 51">
            <a:extLst>
              <a:ext uri="{FF2B5EF4-FFF2-40B4-BE49-F238E27FC236}">
                <a16:creationId xmlns:a16="http://schemas.microsoft.com/office/drawing/2014/main" id="{00000000-0008-0000-0A00-000034000000}"/>
              </a:ext>
            </a:extLst>
          </xdr:cNvPr>
          <xdr:cNvSpPr txBox="1"/>
        </xdr:nvSpPr>
        <xdr:spPr>
          <a:xfrm>
            <a:off x="1219200" y="15049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F2D8865B-E99E-4E00-BA9B-EE8B42A16C0D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p₂ = 6 [bar]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E13">
        <xdr:nvSpPr>
          <xdr:cNvPr id="53" name="pole tekstowe 52">
            <a:extLst>
              <a:ext uri="{FF2B5EF4-FFF2-40B4-BE49-F238E27FC236}">
                <a16:creationId xmlns:a16="http://schemas.microsoft.com/office/drawing/2014/main" id="{00000000-0008-0000-0A00-000035000000}"/>
              </a:ext>
            </a:extLst>
          </xdr:cNvPr>
          <xdr:cNvSpPr txBox="1"/>
        </xdr:nvSpPr>
        <xdr:spPr>
          <a:xfrm>
            <a:off x="1219200" y="15430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8F8C3F53-62A0-49F0-884E-05EA27F499F1}" type="TxLink">
              <a:rPr lang="el-GR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ρ = 971,8 [kg/m³]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E16">
        <xdr:nvSpPr>
          <xdr:cNvPr id="54" name="pole tekstowe 53">
            <a:extLst>
              <a:ext uri="{FF2B5EF4-FFF2-40B4-BE49-F238E27FC236}">
                <a16:creationId xmlns:a16="http://schemas.microsoft.com/office/drawing/2014/main" id="{00000000-0008-0000-0A00-000036000000}"/>
              </a:ext>
            </a:extLst>
          </xdr:cNvPr>
          <xdr:cNvSpPr txBox="1"/>
        </xdr:nvSpPr>
        <xdr:spPr>
          <a:xfrm>
            <a:off x="1219200" y="15811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17C2147D-B5CF-4253-9AB6-2BA6DA0B3CF4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A = 0,0001 [m²]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E20">
        <xdr:nvSpPr>
          <xdr:cNvPr id="56" name="pole tekstowe 55">
            <a:extLst>
              <a:ext uri="{FF2B5EF4-FFF2-40B4-BE49-F238E27FC236}">
                <a16:creationId xmlns:a16="http://schemas.microsoft.com/office/drawing/2014/main" id="{00000000-0008-0000-0A00-000038000000}"/>
              </a:ext>
            </a:extLst>
          </xdr:cNvPr>
          <xdr:cNvSpPr txBox="1"/>
        </xdr:nvSpPr>
        <xdr:spPr>
          <a:xfrm>
            <a:off x="1219200" y="16573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D3D86D18-38F5-4D79-B051-C2501A68D203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M = 2,205 [kg/s]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J11">
        <xdr:nvSpPr>
          <xdr:cNvPr id="57" name="pole tekstowe 56">
            <a:extLst>
              <a:ext uri="{FF2B5EF4-FFF2-40B4-BE49-F238E27FC236}">
                <a16:creationId xmlns:a16="http://schemas.microsoft.com/office/drawing/2014/main" id="{00000000-0008-0000-0A00-000039000000}"/>
              </a:ext>
            </a:extLst>
          </xdr:cNvPr>
          <xdr:cNvSpPr txBox="1"/>
        </xdr:nvSpPr>
        <xdr:spPr>
          <a:xfrm>
            <a:off x="1219200" y="16954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D191E8BA-3DE7-4715-BBD5-A91C9239F2ED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Ilość przyjętych do obliczeń zaworów bezpieczeństwa: 2 szt.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8" name="pole tekstowe 57">
            <a:extLst>
              <a:ext uri="{FF2B5EF4-FFF2-40B4-BE49-F238E27FC236}">
                <a16:creationId xmlns:a16="http://schemas.microsoft.com/office/drawing/2014/main" id="{00000000-0008-0000-0A00-00003A000000}"/>
              </a:ext>
            </a:extLst>
          </xdr:cNvPr>
          <xdr:cNvSpPr txBox="1"/>
        </xdr:nvSpPr>
        <xdr:spPr>
          <a:xfrm>
            <a:off x="1219200" y="17335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t>Wymagana przepustowość pojedynczego zaworu bezpieczeństwa: </a:t>
            </a:r>
          </a:p>
        </xdr:txBody>
      </xdr:sp>
      <xdr:sp macro="" textlink="'obl_W.C.1'!G11">
        <xdr:nvSpPr>
          <xdr:cNvPr id="59" name="pole tekstowe 58">
            <a:extLst>
              <a:ext uri="{FF2B5EF4-FFF2-40B4-BE49-F238E27FC236}">
                <a16:creationId xmlns:a16="http://schemas.microsoft.com/office/drawing/2014/main" id="{00000000-0008-0000-0A00-00003B000000}"/>
              </a:ext>
            </a:extLst>
          </xdr:cNvPr>
          <xdr:cNvSpPr txBox="1"/>
        </xdr:nvSpPr>
        <xdr:spPr>
          <a:xfrm>
            <a:off x="1219200" y="17716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6AB9F259-2818-4B15-BDD9-F45457E1CF0A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2,205 [kg/s]  /  2 szt.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0" name="pole tekstowe 59">
            <a:extLst>
              <a:ext uri="{FF2B5EF4-FFF2-40B4-BE49-F238E27FC236}">
                <a16:creationId xmlns:a16="http://schemas.microsoft.com/office/drawing/2014/main" id="{00000000-0008-0000-0A00-00003C000000}"/>
              </a:ext>
            </a:extLst>
          </xdr:cNvPr>
          <xdr:cNvSpPr txBox="1"/>
        </xdr:nvSpPr>
        <xdr:spPr>
          <a:xfrm>
            <a:off x="1219200" y="18097500"/>
            <a:ext cx="1219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t>M</a:t>
            </a:r>
            <a:r>
              <a:rPr lang="pl-PL" sz="1100" b="0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obl. </a:t>
            </a:r>
            <a:r>
              <a:rPr lang="pl-PL" sz="1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≥</a:t>
            </a:r>
            <a:endParaRPr lang="en-US" sz="1100" b="0" i="0" u="none" strike="noStrike" baseline="-2500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W.C.1'!G22">
        <xdr:nvSpPr>
          <xdr:cNvPr id="61" name="pole tekstowe 60">
            <a:extLst>
              <a:ext uri="{FF2B5EF4-FFF2-40B4-BE49-F238E27FC236}">
                <a16:creationId xmlns:a16="http://schemas.microsoft.com/office/drawing/2014/main" id="{00000000-0008-0000-0A00-00003D000000}"/>
              </a:ext>
            </a:extLst>
          </xdr:cNvPr>
          <xdr:cNvSpPr txBox="1"/>
        </xdr:nvSpPr>
        <xdr:spPr>
          <a:xfrm>
            <a:off x="1800225" y="18097500"/>
            <a:ext cx="1219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EA6BAE62-EF13-4078-BCBB-9A025A3E6172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1,1025 [kg/s]</a:t>
            </a:fld>
            <a:endParaRPr lang="en-US" sz="1100" b="0" i="0" u="none" strike="noStrike" baseline="-2500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0</xdr:colOff>
      <xdr:row>99</xdr:row>
      <xdr:rowOff>0</xdr:rowOff>
    </xdr:to>
    <xdr:sp macro="" textlink="">
      <xdr:nvSpPr>
        <xdr:cNvPr id="62" name="pole tekstowe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SpPr txBox="1"/>
      </xdr:nvSpPr>
      <xdr:spPr>
        <a:xfrm>
          <a:off x="609600" y="17526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2. Wyznaczenie wymaganej wewnętrznej średnicy króćca dopływowego zaworu bezpieczeństwa:</a:t>
          </a:r>
        </a:p>
      </xdr:txBody>
    </xdr:sp>
    <xdr:clientData/>
  </xdr:twoCellAnchor>
  <xdr:twoCellAnchor>
    <xdr:from>
      <xdr:col>1</xdr:col>
      <xdr:colOff>0</xdr:colOff>
      <xdr:row>99</xdr:row>
      <xdr:rowOff>0</xdr:rowOff>
    </xdr:from>
    <xdr:to>
      <xdr:col>13</xdr:col>
      <xdr:colOff>0</xdr:colOff>
      <xdr:row>103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pole tekstowe 62">
              <a:extLst>
                <a:ext uri="{FF2B5EF4-FFF2-40B4-BE49-F238E27FC236}">
                  <a16:creationId xmlns:a16="http://schemas.microsoft.com/office/drawing/2014/main" id="{00000000-0008-0000-0A00-00003F000000}"/>
                </a:ext>
              </a:extLst>
            </xdr:cNvPr>
            <xdr:cNvSpPr txBox="1"/>
          </xdr:nvSpPr>
          <xdr:spPr>
            <a:xfrm>
              <a:off x="609600" y="17907000"/>
              <a:ext cx="7315200" cy="762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pl-PL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𝑑</m:t>
                        </m:r>
                      </m:e>
                      <m: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0</m:t>
                        </m:r>
                      </m:sub>
                    </m:sSub>
                    <m:r>
                      <a:rPr lang="pl-PL" sz="1400" b="0" i="1">
                        <a:latin typeface="Cambria Math" panose="02040503050406030204" pitchFamily="18" charset="0"/>
                      </a:rPr>
                      <m:t>=54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ad>
                      <m:radPr>
                        <m:degHide m:val="on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radPr>
                      <m:deg/>
                      <m:e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𝑀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𝑜𝑏𝑙</m:t>
                                </m:r>
                              </m:sub>
                            </m:sSub>
                          </m:num>
                          <m:den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𝛼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𝑐</m:t>
                                </m:r>
                              </m:sub>
                            </m:sSub>
                            <m:r>
                              <a:rPr lang="pl-PL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⋅</m:t>
                            </m:r>
                            <m:rad>
                              <m:radPr>
                                <m:degHide m:val="on"/>
                                <m:ctrlPr>
                                  <a:rPr lang="pl-PL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radPr>
                              <m:deg/>
                              <m:e>
                                <m:sSub>
                                  <m:sSubPr>
                                    <m:ctrlPr>
                                      <a:rPr lang="pl-PL" sz="14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l-PL" sz="14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l-PL" sz="14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</m:t>
                                    </m:r>
                                  </m:sub>
                                </m:sSub>
                                <m:r>
                                  <a:rPr lang="pl-PL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⋅</m:t>
                                </m:r>
                                <m:r>
                                  <a:rPr lang="pl-PL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  <a:cs typeface="+mn-cs"/>
                                  </a:rPr>
                                  <m:t>𝜌</m:t>
                                </m:r>
                              </m:e>
                            </m:rad>
                          </m:den>
                        </m:f>
                      </m:e>
                    </m:ra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𝑚𝑚</m:t>
                        </m:r>
                      </m:e>
                    </m: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63" name="pole tekstowe 62">
              <a:extLst>
                <a:ext uri="{FF2B5EF4-FFF2-40B4-BE49-F238E27FC236}">
                  <a16:creationId xmlns:a16="http://schemas.microsoft.com/office/drawing/2014/main" id="{90E968C9-4A92-40BE-A966-57746CACC517}"/>
                </a:ext>
              </a:extLst>
            </xdr:cNvPr>
            <xdr:cNvSpPr txBox="1"/>
          </xdr:nvSpPr>
          <xdr:spPr>
            <a:xfrm>
              <a:off x="609600" y="17907000"/>
              <a:ext cx="7315200" cy="7620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𝑑_0=54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⋅√(𝑀_𝑜𝑏𝑙/(𝛼_𝑐</a:t>
              </a:r>
              <a:r>
                <a:rPr lang="pl-PL" sz="14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⋅</a:t>
              </a:r>
              <a:r>
                <a:rPr lang="pl-PL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√(𝑝_1</a:t>
              </a:r>
              <a:r>
                <a:rPr lang="pl-PL" sz="14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⋅</a:t>
              </a:r>
              <a:r>
                <a:rPr lang="pl-PL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𝜌</a:t>
              </a:r>
              <a:r>
                <a:rPr lang="pl-PL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pl-PL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)) 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   [𝑚𝑚]   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1</xdr:col>
      <xdr:colOff>0</xdr:colOff>
      <xdr:row>103</xdr:row>
      <xdr:rowOff>0</xdr:rowOff>
    </xdr:from>
    <xdr:to>
      <xdr:col>13</xdr:col>
      <xdr:colOff>0</xdr:colOff>
      <xdr:row>105</xdr:row>
      <xdr:rowOff>0</xdr:rowOff>
    </xdr:to>
    <xdr:sp macro="" textlink="">
      <xdr:nvSpPr>
        <xdr:cNvPr id="13312" name="pole tekstowe 13311">
          <a:extLst>
            <a:ext uri="{FF2B5EF4-FFF2-40B4-BE49-F238E27FC236}">
              <a16:creationId xmlns:a16="http://schemas.microsoft.com/office/drawing/2014/main" id="{00000000-0008-0000-0A00-000000340000}"/>
            </a:ext>
          </a:extLst>
        </xdr:cNvPr>
        <xdr:cNvSpPr txBox="1"/>
      </xdr:nvSpPr>
      <xdr:spPr>
        <a:xfrm>
          <a:off x="609600" y="18669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gdzie: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13</xdr:col>
      <xdr:colOff>0</xdr:colOff>
      <xdr:row>106</xdr:row>
      <xdr:rowOff>0</xdr:rowOff>
    </xdr:to>
    <xdr:sp macro="" textlink="">
      <xdr:nvSpPr>
        <xdr:cNvPr id="13313" name="pole tekstowe 13312">
          <a:extLst>
            <a:ext uri="{FF2B5EF4-FFF2-40B4-BE49-F238E27FC236}">
              <a16:creationId xmlns:a16="http://schemas.microsoft.com/office/drawing/2014/main" id="{00000000-0008-0000-0A00-000001340000}"/>
            </a:ext>
          </a:extLst>
        </xdr:cNvPr>
        <xdr:cNvSpPr txBox="1"/>
      </xdr:nvSpPr>
      <xdr:spPr>
        <a:xfrm>
          <a:off x="1219200" y="19050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obl.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masowa przepustowość zaworu bezpieczeństwa [kg/s]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13</xdr:col>
      <xdr:colOff>0</xdr:colOff>
      <xdr:row>108</xdr:row>
      <xdr:rowOff>0</xdr:rowOff>
    </xdr:to>
    <xdr:sp macro="" textlink="">
      <xdr:nvSpPr>
        <xdr:cNvPr id="13314" name="pole tekstowe 13313">
          <a:extLst>
            <a:ext uri="{FF2B5EF4-FFF2-40B4-BE49-F238E27FC236}">
              <a16:creationId xmlns:a16="http://schemas.microsoft.com/office/drawing/2014/main" id="{00000000-0008-0000-0A00-000002340000}"/>
            </a:ext>
          </a:extLst>
        </xdr:cNvPr>
        <xdr:cNvSpPr txBox="1"/>
      </xdr:nvSpPr>
      <xdr:spPr>
        <a:xfrm>
          <a:off x="1219200" y="19431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α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dopuszczony współczynnik wypływu zaworu bezpieczeństwa dla </a:t>
          </a:r>
          <a:r>
            <a:rPr lang="pl-PL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cieczy </a:t>
          </a:r>
          <a:r>
            <a:rPr lang="el-GR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α</a:t>
          </a:r>
          <a:r>
            <a:rPr lang="pl-PL" sz="1100" b="0" baseline="-25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pl-PL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= 0,9</a:t>
          </a:r>
          <a:r>
            <a:rPr lang="el-GR" sz="1100" b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α</a:t>
          </a:r>
          <a:r>
            <a:rPr lang="pl-PL" sz="1100" b="0" baseline="-25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crz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13</xdr:col>
      <xdr:colOff>0</xdr:colOff>
      <xdr:row>110</xdr:row>
      <xdr:rowOff>0</xdr:rowOff>
    </xdr:to>
    <xdr:sp macro="" textlink="">
      <xdr:nvSpPr>
        <xdr:cNvPr id="13317" name="pole tekstowe 13316">
          <a:extLst>
            <a:ext uri="{FF2B5EF4-FFF2-40B4-BE49-F238E27FC236}">
              <a16:creationId xmlns:a16="http://schemas.microsoft.com/office/drawing/2014/main" id="{00000000-0008-0000-0A00-000005340000}"/>
            </a:ext>
          </a:extLst>
        </xdr:cNvPr>
        <xdr:cNvSpPr txBox="1"/>
      </xdr:nvSpPr>
      <xdr:spPr>
        <a:xfrm>
          <a:off x="1219200" y="19812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ciśnienie nastawy zaworu bezpieczeństwa [bar]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13</xdr:col>
      <xdr:colOff>0</xdr:colOff>
      <xdr:row>112</xdr:row>
      <xdr:rowOff>0</xdr:rowOff>
    </xdr:to>
    <xdr:sp macro="" textlink="">
      <xdr:nvSpPr>
        <xdr:cNvPr id="13319" name="pole tekstowe 13318">
          <a:extLst>
            <a:ext uri="{FF2B5EF4-FFF2-40B4-BE49-F238E27FC236}">
              <a16:creationId xmlns:a16="http://schemas.microsoft.com/office/drawing/2014/main" id="{00000000-0008-0000-0A00-000007340000}"/>
            </a:ext>
          </a:extLst>
        </xdr:cNvPr>
        <xdr:cNvSpPr txBox="1"/>
      </xdr:nvSpPr>
      <xdr:spPr>
        <a:xfrm>
          <a:off x="1219200" y="20193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ρ -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gęstość wody sieciowej przy jej obliczeniowej temperaturze [kg/m</a:t>
          </a:r>
          <a:r>
            <a:rPr lang="pl-PL" sz="1100" b="0" baseline="300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13</xdr:col>
      <xdr:colOff>0</xdr:colOff>
      <xdr:row>114</xdr:row>
      <xdr:rowOff>0</xdr:rowOff>
    </xdr:to>
    <xdr:sp macro="" textlink="">
      <xdr:nvSpPr>
        <xdr:cNvPr id="13320" name="pole tekstowe 13319">
          <a:extLst>
            <a:ext uri="{FF2B5EF4-FFF2-40B4-BE49-F238E27FC236}">
              <a16:creationId xmlns:a16="http://schemas.microsoft.com/office/drawing/2014/main" id="{00000000-0008-0000-0A00-000008340000}"/>
            </a:ext>
          </a:extLst>
        </xdr:cNvPr>
        <xdr:cNvSpPr txBox="1"/>
      </xdr:nvSpPr>
      <xdr:spPr>
        <a:xfrm>
          <a:off x="1219200" y="20574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54 - współczynnik przeliczeniowy</a:t>
          </a:r>
        </a:p>
      </xdr:txBody>
    </xdr:sp>
    <xdr:clientData/>
  </xdr:twoCellAnchor>
  <xdr:twoCellAnchor>
    <xdr:from>
      <xdr:col>1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sp macro="" textlink="'obl_W.C.1'!C28">
      <xdr:nvSpPr>
        <xdr:cNvPr id="13322" name="pole tekstowe 13321">
          <a:extLst>
            <a:ext uri="{FF2B5EF4-FFF2-40B4-BE49-F238E27FC236}">
              <a16:creationId xmlns:a16="http://schemas.microsoft.com/office/drawing/2014/main" id="{00000000-0008-0000-0A00-00000A340000}"/>
            </a:ext>
          </a:extLst>
        </xdr:cNvPr>
        <xdr:cNvSpPr txBox="1"/>
      </xdr:nvSpPr>
      <xdr:spPr>
        <a:xfrm>
          <a:off x="609600" y="20955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B3F184B-779C-4E22-861D-15EAC5E3D03E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Dobrano zawór bezpieczeństwa IMI PNEUMATEX: DSV 40 DGF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118</xdr:row>
      <xdr:rowOff>0</xdr:rowOff>
    </xdr:from>
    <xdr:to>
      <xdr:col>13</xdr:col>
      <xdr:colOff>0</xdr:colOff>
      <xdr:row>119</xdr:row>
      <xdr:rowOff>0</xdr:rowOff>
    </xdr:to>
    <xdr:sp macro="" textlink="'obl_W.C.1'!C29">
      <xdr:nvSpPr>
        <xdr:cNvPr id="13323" name="pole tekstowe 13322">
          <a:extLst>
            <a:ext uri="{FF2B5EF4-FFF2-40B4-BE49-F238E27FC236}">
              <a16:creationId xmlns:a16="http://schemas.microsoft.com/office/drawing/2014/main" id="{00000000-0008-0000-0A00-00000B340000}"/>
            </a:ext>
          </a:extLst>
        </xdr:cNvPr>
        <xdr:cNvSpPr txBox="1"/>
      </xdr:nvSpPr>
      <xdr:spPr>
        <a:xfrm>
          <a:off x="609600" y="21336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B92FA48-8488-4351-8A8D-7AAEFC860921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Ciśnienie nastawy zaworu bezpieczeństwa: 3,5 [bar]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3</xdr:col>
      <xdr:colOff>0</xdr:colOff>
      <xdr:row>121</xdr:row>
      <xdr:rowOff>0</xdr:rowOff>
    </xdr:to>
    <xdr:sp macro="" textlink="">
      <xdr:nvSpPr>
        <xdr:cNvPr id="13324" name="pole tekstowe 13323">
          <a:extLst>
            <a:ext uri="{FF2B5EF4-FFF2-40B4-BE49-F238E27FC236}">
              <a16:creationId xmlns:a16="http://schemas.microsoft.com/office/drawing/2014/main" id="{00000000-0008-0000-0A00-00000C340000}"/>
            </a:ext>
          </a:extLst>
        </xdr:cNvPr>
        <xdr:cNvSpPr txBox="1"/>
      </xdr:nvSpPr>
      <xdr:spPr>
        <a:xfrm>
          <a:off x="1219200" y="21907500"/>
          <a:ext cx="609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1">
              <a:latin typeface="Arial" panose="020B0604020202020204" pitchFamily="34" charset="0"/>
              <a:cs typeface="Arial" panose="020B0604020202020204" pitchFamily="34" charset="0"/>
            </a:rPr>
            <a:t>α</a:t>
          </a:r>
          <a:r>
            <a:rPr lang="pl-PL" sz="1100" b="1" baseline="-25000"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 =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8</xdr:col>
      <xdr:colOff>0</xdr:colOff>
      <xdr:row>121</xdr:row>
      <xdr:rowOff>0</xdr:rowOff>
    </xdr:to>
    <xdr:sp macro="" textlink="'obl_W.C.1'!E25">
      <xdr:nvSpPr>
        <xdr:cNvPr id="13325" name="pole tekstowe 13324">
          <a:extLst>
            <a:ext uri="{FF2B5EF4-FFF2-40B4-BE49-F238E27FC236}">
              <a16:creationId xmlns:a16="http://schemas.microsoft.com/office/drawing/2014/main" id="{00000000-0008-0000-0A00-00000D340000}"/>
            </a:ext>
          </a:extLst>
        </xdr:cNvPr>
        <xdr:cNvSpPr txBox="1"/>
      </xdr:nvSpPr>
      <xdr:spPr>
        <a:xfrm>
          <a:off x="3048000" y="219075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93104113-E7BF-41C8-AE94-9149BF0E1918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A₀ = 1194,59 [mm]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0</xdr:colOff>
      <xdr:row>120</xdr:row>
      <xdr:rowOff>0</xdr:rowOff>
    </xdr:from>
    <xdr:to>
      <xdr:col>11</xdr:col>
      <xdr:colOff>0</xdr:colOff>
      <xdr:row>121</xdr:row>
      <xdr:rowOff>0</xdr:rowOff>
    </xdr:to>
    <xdr:sp macro="" textlink="'obl_W.C.1'!E26">
      <xdr:nvSpPr>
        <xdr:cNvPr id="13326" name="pole tekstowe 13325">
          <a:extLst>
            <a:ext uri="{FF2B5EF4-FFF2-40B4-BE49-F238E27FC236}">
              <a16:creationId xmlns:a16="http://schemas.microsoft.com/office/drawing/2014/main" id="{00000000-0008-0000-0A00-00000E340000}"/>
            </a:ext>
          </a:extLst>
        </xdr:cNvPr>
        <xdr:cNvSpPr txBox="1"/>
      </xdr:nvSpPr>
      <xdr:spPr>
        <a:xfrm>
          <a:off x="4876800" y="219075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302CB05-D71F-440D-AFC0-AAB4B28FE8A2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d₀ = 39 [mm]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352425</xdr:colOff>
      <xdr:row>120</xdr:row>
      <xdr:rowOff>0</xdr:rowOff>
    </xdr:from>
    <xdr:to>
      <xdr:col>3</xdr:col>
      <xdr:colOff>352425</xdr:colOff>
      <xdr:row>121</xdr:row>
      <xdr:rowOff>0</xdr:rowOff>
    </xdr:to>
    <xdr:sp macro="" textlink="'obl_W.C.1'!C24">
      <xdr:nvSpPr>
        <xdr:cNvPr id="13327" name="pole tekstowe 13326">
          <a:extLst>
            <a:ext uri="{FF2B5EF4-FFF2-40B4-BE49-F238E27FC236}">
              <a16:creationId xmlns:a16="http://schemas.microsoft.com/office/drawing/2014/main" id="{00000000-0008-0000-0A00-00000F340000}"/>
            </a:ext>
          </a:extLst>
        </xdr:cNvPr>
        <xdr:cNvSpPr txBox="1"/>
      </xdr:nvSpPr>
      <xdr:spPr>
        <a:xfrm>
          <a:off x="1571625" y="21907500"/>
          <a:ext cx="609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9381232F-CC60-431F-BFD8-D5C4F10CE8FF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0,342</a:t>
          </a:fld>
          <a:endParaRPr lang="pl-P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3</xdr:col>
      <xdr:colOff>0</xdr:colOff>
      <xdr:row>123</xdr:row>
      <xdr:rowOff>0</xdr:rowOff>
    </xdr:to>
    <xdr:sp macro="" textlink="">
      <xdr:nvSpPr>
        <xdr:cNvPr id="13328" name="pole tekstowe 13327">
          <a:extLst>
            <a:ext uri="{FF2B5EF4-FFF2-40B4-BE49-F238E27FC236}">
              <a16:creationId xmlns:a16="http://schemas.microsoft.com/office/drawing/2014/main" id="{00000000-0008-0000-0A00-000010340000}"/>
            </a:ext>
          </a:extLst>
        </xdr:cNvPr>
        <xdr:cNvSpPr txBox="1"/>
      </xdr:nvSpPr>
      <xdr:spPr>
        <a:xfrm>
          <a:off x="1219200" y="22288500"/>
          <a:ext cx="609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obl.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=</a:t>
          </a:r>
        </a:p>
      </xdr:txBody>
    </xdr:sp>
    <xdr:clientData/>
  </xdr:twoCellAnchor>
  <xdr:twoCellAnchor>
    <xdr:from>
      <xdr:col>2</xdr:col>
      <xdr:colOff>495300</xdr:colOff>
      <xdr:row>122</xdr:row>
      <xdr:rowOff>0</xdr:rowOff>
    </xdr:from>
    <xdr:to>
      <xdr:col>4</xdr:col>
      <xdr:colOff>495300</xdr:colOff>
      <xdr:row>123</xdr:row>
      <xdr:rowOff>0</xdr:rowOff>
    </xdr:to>
    <xdr:sp macro="" textlink="'obl_W.C.1'!G22">
      <xdr:nvSpPr>
        <xdr:cNvPr id="13329" name="pole tekstowe 13328">
          <a:extLst>
            <a:ext uri="{FF2B5EF4-FFF2-40B4-BE49-F238E27FC236}">
              <a16:creationId xmlns:a16="http://schemas.microsoft.com/office/drawing/2014/main" id="{00000000-0008-0000-0A00-000011340000}"/>
            </a:ext>
          </a:extLst>
        </xdr:cNvPr>
        <xdr:cNvSpPr txBox="1"/>
      </xdr:nvSpPr>
      <xdr:spPr>
        <a:xfrm>
          <a:off x="1714500" y="222885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0078C40-EB0C-4888-A8B3-EB20663B4F7D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1,1025 [kg/s]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5</xdr:col>
      <xdr:colOff>0</xdr:colOff>
      <xdr:row>125</xdr:row>
      <xdr:rowOff>0</xdr:rowOff>
    </xdr:to>
    <xdr:sp macro="" textlink="'obl_W.C.1'!E8">
      <xdr:nvSpPr>
        <xdr:cNvPr id="13330" name="pole tekstowe 13329">
          <a:extLst>
            <a:ext uri="{FF2B5EF4-FFF2-40B4-BE49-F238E27FC236}">
              <a16:creationId xmlns:a16="http://schemas.microsoft.com/office/drawing/2014/main" id="{00000000-0008-0000-0A00-000012340000}"/>
            </a:ext>
          </a:extLst>
        </xdr:cNvPr>
        <xdr:cNvSpPr txBox="1"/>
      </xdr:nvSpPr>
      <xdr:spPr>
        <a:xfrm>
          <a:off x="1219200" y="226695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E391770-23C3-41BE-B605-8CF0EEF722A2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p₁ = 3,5 [bar]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5</xdr:col>
      <xdr:colOff>0</xdr:colOff>
      <xdr:row>127</xdr:row>
      <xdr:rowOff>0</xdr:rowOff>
    </xdr:to>
    <xdr:sp macro="" textlink="'obl_W.C.1'!E13">
      <xdr:nvSpPr>
        <xdr:cNvPr id="13331" name="pole tekstowe 13330">
          <a:extLst>
            <a:ext uri="{FF2B5EF4-FFF2-40B4-BE49-F238E27FC236}">
              <a16:creationId xmlns:a16="http://schemas.microsoft.com/office/drawing/2014/main" id="{00000000-0008-0000-0A00-000013340000}"/>
            </a:ext>
          </a:extLst>
        </xdr:cNvPr>
        <xdr:cNvSpPr txBox="1"/>
      </xdr:nvSpPr>
      <xdr:spPr>
        <a:xfrm>
          <a:off x="1219200" y="230505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6B4DBBC-2E10-4CDA-B640-3A6FC51424B9}" type="TxLink">
            <a:rPr lang="el-GR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ρ = 971,8 [kg/m³]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128</xdr:row>
      <xdr:rowOff>0</xdr:rowOff>
    </xdr:from>
    <xdr:to>
      <xdr:col>13</xdr:col>
      <xdr:colOff>0</xdr:colOff>
      <xdr:row>129</xdr:row>
      <xdr:rowOff>0</xdr:rowOff>
    </xdr:to>
    <xdr:sp macro="" textlink="">
      <xdr:nvSpPr>
        <xdr:cNvPr id="13332" name="pole tekstowe 13331">
          <a:extLst>
            <a:ext uri="{FF2B5EF4-FFF2-40B4-BE49-F238E27FC236}">
              <a16:creationId xmlns:a16="http://schemas.microsoft.com/office/drawing/2014/main" id="{00000000-0008-0000-0A00-000014340000}"/>
            </a:ext>
          </a:extLst>
        </xdr:cNvPr>
        <xdr:cNvSpPr txBox="1"/>
      </xdr:nvSpPr>
      <xdr:spPr>
        <a:xfrm>
          <a:off x="609600" y="234315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t>Najmniejsza wewnętrzna średnica króćca dopływowego zaworu bezpieczeństwa:</a:t>
          </a:r>
        </a:p>
      </xdr:txBody>
    </xdr:sp>
    <xdr:clientData/>
  </xdr:twoCellAnchor>
  <xdr:twoCellAnchor>
    <xdr:from>
      <xdr:col>2</xdr:col>
      <xdr:colOff>0</xdr:colOff>
      <xdr:row>130</xdr:row>
      <xdr:rowOff>0</xdr:rowOff>
    </xdr:from>
    <xdr:to>
      <xdr:col>5</xdr:col>
      <xdr:colOff>0</xdr:colOff>
      <xdr:row>131</xdr:row>
      <xdr:rowOff>0</xdr:rowOff>
    </xdr:to>
    <xdr:sp macro="" textlink="'obl_W.C.1'!E32">
      <xdr:nvSpPr>
        <xdr:cNvPr id="13333" name="pole tekstowe 13332">
          <a:extLst>
            <a:ext uri="{FF2B5EF4-FFF2-40B4-BE49-F238E27FC236}">
              <a16:creationId xmlns:a16="http://schemas.microsoft.com/office/drawing/2014/main" id="{00000000-0008-0000-0A00-000015340000}"/>
            </a:ext>
          </a:extLst>
        </xdr:cNvPr>
        <xdr:cNvSpPr txBox="1"/>
      </xdr:nvSpPr>
      <xdr:spPr>
        <a:xfrm>
          <a:off x="1219200" y="23812500"/>
          <a:ext cx="1828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2650AA72-25E6-42C6-B2BB-73D5B6921285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d₀ = 12,696 [mm]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132</xdr:row>
      <xdr:rowOff>0</xdr:rowOff>
    </xdr:from>
    <xdr:to>
      <xdr:col>13</xdr:col>
      <xdr:colOff>0</xdr:colOff>
      <xdr:row>133</xdr:row>
      <xdr:rowOff>0</xdr:rowOff>
    </xdr:to>
    <xdr:sp macro="" textlink="'obl_W.C.1'!C34">
      <xdr:nvSpPr>
        <xdr:cNvPr id="13334" name="pole tekstowe 13333">
          <a:extLst>
            <a:ext uri="{FF2B5EF4-FFF2-40B4-BE49-F238E27FC236}">
              <a16:creationId xmlns:a16="http://schemas.microsoft.com/office/drawing/2014/main" id="{00000000-0008-0000-0A00-000016340000}"/>
            </a:ext>
          </a:extLst>
        </xdr:cNvPr>
        <xdr:cNvSpPr txBox="1"/>
      </xdr:nvSpPr>
      <xdr:spPr>
        <a:xfrm>
          <a:off x="609600" y="241935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48E425D-3AFB-40B8-83F9-D0464E0079A1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Dobrano zawór bezpieczeństwa IMI PNEUMATEX: DSV 40 DGF</a:t>
          </a:fld>
          <a:endParaRPr lang="en-US" sz="11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134</xdr:row>
      <xdr:rowOff>0</xdr:rowOff>
    </xdr:from>
    <xdr:to>
      <xdr:col>13</xdr:col>
      <xdr:colOff>0</xdr:colOff>
      <xdr:row>135</xdr:row>
      <xdr:rowOff>0</xdr:rowOff>
    </xdr:to>
    <xdr:sp macro="" textlink="'obl_W.C.1'!C35">
      <xdr:nvSpPr>
        <xdr:cNvPr id="13335" name="pole tekstowe 13334">
          <a:extLst>
            <a:ext uri="{FF2B5EF4-FFF2-40B4-BE49-F238E27FC236}">
              <a16:creationId xmlns:a16="http://schemas.microsoft.com/office/drawing/2014/main" id="{00000000-0008-0000-0A00-000017340000}"/>
            </a:ext>
          </a:extLst>
        </xdr:cNvPr>
        <xdr:cNvSpPr txBox="1"/>
      </xdr:nvSpPr>
      <xdr:spPr>
        <a:xfrm>
          <a:off x="609600" y="245745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03631DD-11DF-48E2-BB28-46F880F4C0B4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Ciśnienie nastawy zaworu bezpieczeństwa: 3,5 [bar]</a:t>
          </a:fld>
          <a:endParaRPr lang="en-US" sz="11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137</xdr:row>
      <xdr:rowOff>180975</xdr:rowOff>
    </xdr:from>
    <xdr:to>
      <xdr:col>13</xdr:col>
      <xdr:colOff>0</xdr:colOff>
      <xdr:row>138</xdr:row>
      <xdr:rowOff>180975</xdr:rowOff>
    </xdr:to>
    <xdr:sp macro="" textlink="'obl_W.C.1'!C36">
      <xdr:nvSpPr>
        <xdr:cNvPr id="13336" name="pole tekstowe 13335">
          <a:extLst>
            <a:ext uri="{FF2B5EF4-FFF2-40B4-BE49-F238E27FC236}">
              <a16:creationId xmlns:a16="http://schemas.microsoft.com/office/drawing/2014/main" id="{00000000-0008-0000-0A00-000018340000}"/>
            </a:ext>
          </a:extLst>
        </xdr:cNvPr>
        <xdr:cNvSpPr txBox="1"/>
      </xdr:nvSpPr>
      <xdr:spPr>
        <a:xfrm>
          <a:off x="609600" y="26279475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A8124F2-669B-4964-8575-4F4C87C55191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Ilość zaworów bezpieczeństwa: 2 szt.</a:t>
          </a:fld>
          <a:endParaRPr lang="en-US" sz="11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136</xdr:row>
      <xdr:rowOff>0</xdr:rowOff>
    </xdr:from>
    <xdr:to>
      <xdr:col>13</xdr:col>
      <xdr:colOff>0</xdr:colOff>
      <xdr:row>137</xdr:row>
      <xdr:rowOff>0</xdr:rowOff>
    </xdr:to>
    <xdr:sp macro="" textlink="'obl_W.C.1'!C37">
      <xdr:nvSpPr>
        <xdr:cNvPr id="13337" name="pole tekstowe 13336">
          <a:extLst>
            <a:ext uri="{FF2B5EF4-FFF2-40B4-BE49-F238E27FC236}">
              <a16:creationId xmlns:a16="http://schemas.microsoft.com/office/drawing/2014/main" id="{00000000-0008-0000-0A00-000019340000}"/>
            </a:ext>
          </a:extLst>
        </xdr:cNvPr>
        <xdr:cNvSpPr txBox="1"/>
      </xdr:nvSpPr>
      <xdr:spPr>
        <a:xfrm>
          <a:off x="609600" y="259080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8AA57EE-8959-4351-BBF0-B32691D4DF65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Średnica kanału dolotowego: 39 [mm]</a:t>
          </a:fld>
          <a:endParaRPr lang="en-US" sz="11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140</xdr:row>
      <xdr:rowOff>0</xdr:rowOff>
    </xdr:from>
    <xdr:to>
      <xdr:col>13</xdr:col>
      <xdr:colOff>0</xdr:colOff>
      <xdr:row>141</xdr:row>
      <xdr:rowOff>0</xdr:rowOff>
    </xdr:to>
    <xdr:sp macro="" textlink="">
      <xdr:nvSpPr>
        <xdr:cNvPr id="13338" name="pole tekstowe 13337">
          <a:extLst>
            <a:ext uri="{FF2B5EF4-FFF2-40B4-BE49-F238E27FC236}">
              <a16:creationId xmlns:a16="http://schemas.microsoft.com/office/drawing/2014/main" id="{00000000-0008-0000-0A00-00001A340000}"/>
            </a:ext>
          </a:extLst>
        </xdr:cNvPr>
        <xdr:cNvSpPr txBox="1"/>
      </xdr:nvSpPr>
      <xdr:spPr>
        <a:xfrm>
          <a:off x="609600" y="257175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t>Sprawdzenie poprawności doboru wg warunku: </a:t>
          </a:r>
        </a:p>
      </xdr:txBody>
    </xdr:sp>
    <xdr:clientData/>
  </xdr:twoCellAnchor>
  <xdr:twoCellAnchor>
    <xdr:from>
      <xdr:col>1</xdr:col>
      <xdr:colOff>0</xdr:colOff>
      <xdr:row>142</xdr:row>
      <xdr:rowOff>0</xdr:rowOff>
    </xdr:from>
    <xdr:to>
      <xdr:col>13</xdr:col>
      <xdr:colOff>0</xdr:colOff>
      <xdr:row>143</xdr:row>
      <xdr:rowOff>0</xdr:rowOff>
    </xdr:to>
    <xdr:sp macro="" textlink="">
      <xdr:nvSpPr>
        <xdr:cNvPr id="13339" name="pole tekstowe 13338">
          <a:extLst>
            <a:ext uri="{FF2B5EF4-FFF2-40B4-BE49-F238E27FC236}">
              <a16:creationId xmlns:a16="http://schemas.microsoft.com/office/drawing/2014/main" id="{00000000-0008-0000-0A00-00001B340000}"/>
            </a:ext>
          </a:extLst>
        </xdr:cNvPr>
        <xdr:cNvSpPr txBox="1"/>
      </xdr:nvSpPr>
      <xdr:spPr>
        <a:xfrm>
          <a:off x="609600" y="260985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0" i="1" u="none" strike="noStrike">
              <a:solidFill>
                <a:srgbClr val="000000"/>
              </a:solidFill>
              <a:latin typeface="Arial"/>
              <a:cs typeface="Arial"/>
            </a:rPr>
            <a:t>d</a:t>
          </a:r>
          <a:r>
            <a:rPr lang="en-US" sz="1100" b="0" i="1" u="none" strike="noStrike" baseline="-25000">
              <a:solidFill>
                <a:srgbClr val="000000"/>
              </a:solidFill>
              <a:latin typeface="Arial"/>
              <a:cs typeface="Arial"/>
            </a:rPr>
            <a:t>o</a:t>
          </a:r>
          <a:r>
            <a:rPr lang="en-US" sz="1100" b="0" i="1" u="none" strike="noStrike">
              <a:solidFill>
                <a:srgbClr val="000000"/>
              </a:solidFill>
              <a:latin typeface="Arial"/>
              <a:cs typeface="Arial"/>
            </a:rPr>
            <a:t> dobranego zaworu</a:t>
          </a:r>
          <a:r>
            <a:rPr lang="pl-PL" sz="1100" b="0" i="1" u="none" strike="noStrike">
              <a:solidFill>
                <a:srgbClr val="000000"/>
              </a:solidFill>
              <a:latin typeface="Arial"/>
              <a:cs typeface="Arial"/>
            </a:rPr>
            <a:t>    ≥    d</a:t>
          </a:r>
          <a:r>
            <a:rPr lang="pl-PL" sz="1100" b="0" i="1" u="none" strike="noStrike" baseline="-25000">
              <a:solidFill>
                <a:srgbClr val="000000"/>
              </a:solidFill>
              <a:latin typeface="Arial"/>
              <a:cs typeface="Arial"/>
            </a:rPr>
            <a:t>o</a:t>
          </a:r>
          <a:r>
            <a:rPr lang="pl-PL" sz="1100" b="0" i="1" u="none" strike="noStrike">
              <a:solidFill>
                <a:srgbClr val="000000"/>
              </a:solidFill>
              <a:latin typeface="Arial"/>
              <a:cs typeface="Arial"/>
            </a:rPr>
            <a:t> obliczeniowe</a:t>
          </a:r>
          <a:endParaRPr lang="en-US" sz="1100" b="0" i="1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143</xdr:row>
      <xdr:rowOff>76200</xdr:rowOff>
    </xdr:from>
    <xdr:to>
      <xdr:col>13</xdr:col>
      <xdr:colOff>0</xdr:colOff>
      <xdr:row>144</xdr:row>
      <xdr:rowOff>76200</xdr:rowOff>
    </xdr:to>
    <xdr:sp macro="" textlink="'obl_W.C.1'!C40">
      <xdr:nvSpPr>
        <xdr:cNvPr id="13340" name="pole tekstowe 13339">
          <a:extLst>
            <a:ext uri="{FF2B5EF4-FFF2-40B4-BE49-F238E27FC236}">
              <a16:creationId xmlns:a16="http://schemas.microsoft.com/office/drawing/2014/main" id="{00000000-0008-0000-0A00-00001C340000}"/>
            </a:ext>
          </a:extLst>
        </xdr:cNvPr>
        <xdr:cNvSpPr txBox="1"/>
      </xdr:nvSpPr>
      <xdr:spPr>
        <a:xfrm>
          <a:off x="609600" y="263652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40A2A56-30EE-487F-8811-F8357A5C32D8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39 [mm]     większe od     12,696 [mm]</a:t>
          </a:fld>
          <a:endParaRPr lang="en-US" sz="1100" b="1" i="1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145</xdr:row>
      <xdr:rowOff>0</xdr:rowOff>
    </xdr:from>
    <xdr:to>
      <xdr:col>13</xdr:col>
      <xdr:colOff>1</xdr:colOff>
      <xdr:row>147</xdr:row>
      <xdr:rowOff>0</xdr:rowOff>
    </xdr:to>
    <xdr:grpSp>
      <xdr:nvGrpSpPr>
        <xdr:cNvPr id="13344" name="Grupa 13343">
          <a:extLst>
            <a:ext uri="{FF2B5EF4-FFF2-40B4-BE49-F238E27FC236}">
              <a16:creationId xmlns:a16="http://schemas.microsoft.com/office/drawing/2014/main" id="{00000000-0008-0000-0A00-000020340000}"/>
            </a:ext>
          </a:extLst>
        </xdr:cNvPr>
        <xdr:cNvGrpSpPr/>
      </xdr:nvGrpSpPr>
      <xdr:grpSpPr>
        <a:xfrm>
          <a:off x="609600" y="27622500"/>
          <a:ext cx="7315201" cy="381000"/>
          <a:chOff x="609600" y="26670000"/>
          <a:chExt cx="7315201" cy="381000"/>
        </a:xfrm>
      </xdr:grpSpPr>
      <xdr:sp macro="" textlink="'obl_W.C.1'!B42">
        <xdr:nvSpPr>
          <xdr:cNvPr id="13342" name="pole tekstowe 13341">
            <a:extLst>
              <a:ext uri="{FF2B5EF4-FFF2-40B4-BE49-F238E27FC236}">
                <a16:creationId xmlns:a16="http://schemas.microsoft.com/office/drawing/2014/main" id="{00000000-0008-0000-0A00-00001E340000}"/>
              </a:ext>
            </a:extLst>
          </xdr:cNvPr>
          <xdr:cNvSpPr txBox="1"/>
        </xdr:nvSpPr>
        <xdr:spPr>
          <a:xfrm>
            <a:off x="609601" y="26670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12C6BD06-9C61-4360-B1F8-128CEE50D06D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Dobrany zawór spełnia wymagania normy PN-EN ISO 4126-1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W.C.1'!B43">
        <xdr:nvSpPr>
          <xdr:cNvPr id="13343" name="pole tekstowe 13342">
            <a:extLst>
              <a:ext uri="{FF2B5EF4-FFF2-40B4-BE49-F238E27FC236}">
                <a16:creationId xmlns:a16="http://schemas.microsoft.com/office/drawing/2014/main" id="{00000000-0008-0000-0A00-00001F340000}"/>
              </a:ext>
            </a:extLst>
          </xdr:cNvPr>
          <xdr:cNvSpPr txBox="1"/>
        </xdr:nvSpPr>
        <xdr:spPr>
          <a:xfrm>
            <a:off x="609600" y="26670000"/>
            <a:ext cx="5800725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80BA2A4A-A745-483A-8D5F-82DAE097B8DC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38</xdr:row>
      <xdr:rowOff>95250</xdr:rowOff>
    </xdr:from>
    <xdr:to>
      <xdr:col>13</xdr:col>
      <xdr:colOff>1</xdr:colOff>
      <xdr:row>40</xdr:row>
      <xdr:rowOff>95250</xdr:rowOff>
    </xdr:to>
    <xdr:grpSp>
      <xdr:nvGrpSpPr>
        <xdr:cNvPr id="13345" name="Grupa 13344">
          <a:extLst>
            <a:ext uri="{FF2B5EF4-FFF2-40B4-BE49-F238E27FC236}">
              <a16:creationId xmlns:a16="http://schemas.microsoft.com/office/drawing/2014/main" id="{00000000-0008-0000-0A00-000021340000}"/>
            </a:ext>
          </a:extLst>
        </xdr:cNvPr>
        <xdr:cNvGrpSpPr/>
      </xdr:nvGrpSpPr>
      <xdr:grpSpPr>
        <a:xfrm>
          <a:off x="609600" y="7334250"/>
          <a:ext cx="7315201" cy="381000"/>
          <a:chOff x="609600" y="26670000"/>
          <a:chExt cx="7315201" cy="381000"/>
        </a:xfrm>
      </xdr:grpSpPr>
      <xdr:sp macro="" textlink="'obl_W.C.1'!B42">
        <xdr:nvSpPr>
          <xdr:cNvPr id="13346" name="pole tekstowe 13345">
            <a:extLst>
              <a:ext uri="{FF2B5EF4-FFF2-40B4-BE49-F238E27FC236}">
                <a16:creationId xmlns:a16="http://schemas.microsoft.com/office/drawing/2014/main" id="{00000000-0008-0000-0A00-000022340000}"/>
              </a:ext>
            </a:extLst>
          </xdr:cNvPr>
          <xdr:cNvSpPr txBox="1"/>
        </xdr:nvSpPr>
        <xdr:spPr>
          <a:xfrm>
            <a:off x="609601" y="26670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12C6BD06-9C61-4360-B1F8-128CEE50D06D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Dobrany zawór spełnia wymagania normy PN-EN ISO 4126-1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W.C.1'!B43">
        <xdr:nvSpPr>
          <xdr:cNvPr id="13347" name="pole tekstowe 13346">
            <a:extLst>
              <a:ext uri="{FF2B5EF4-FFF2-40B4-BE49-F238E27FC236}">
                <a16:creationId xmlns:a16="http://schemas.microsoft.com/office/drawing/2014/main" id="{00000000-0008-0000-0A00-000023340000}"/>
              </a:ext>
            </a:extLst>
          </xdr:cNvPr>
          <xdr:cNvSpPr txBox="1"/>
        </xdr:nvSpPr>
        <xdr:spPr>
          <a:xfrm>
            <a:off x="609600" y="26670000"/>
            <a:ext cx="5562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80BA2A4A-A745-483A-8D5F-82DAE097B8DC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147</xdr:row>
      <xdr:rowOff>0</xdr:rowOff>
    </xdr:from>
    <xdr:to>
      <xdr:col>13</xdr:col>
      <xdr:colOff>0</xdr:colOff>
      <xdr:row>179</xdr:row>
      <xdr:rowOff>9525</xdr:rowOff>
    </xdr:to>
    <xdr:grpSp>
      <xdr:nvGrpSpPr>
        <xdr:cNvPr id="6" name="Grupa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pSpPr/>
      </xdr:nvGrpSpPr>
      <xdr:grpSpPr>
        <a:xfrm>
          <a:off x="609600" y="28003500"/>
          <a:ext cx="7315200" cy="6105525"/>
          <a:chOff x="609600" y="28003500"/>
          <a:chExt cx="7315200" cy="6105525"/>
        </a:xfrm>
      </xdr:grpSpPr>
      <xdr:sp macro="" textlink="">
        <xdr:nvSpPr>
          <xdr:cNvPr id="13348" name="pole tekstowe 13347">
            <a:extLst>
              <a:ext uri="{FF2B5EF4-FFF2-40B4-BE49-F238E27FC236}">
                <a16:creationId xmlns:a16="http://schemas.microsoft.com/office/drawing/2014/main" id="{00000000-0008-0000-0A00-000024340000}"/>
              </a:ext>
            </a:extLst>
          </xdr:cNvPr>
          <xdr:cNvSpPr txBox="1"/>
        </xdr:nvSpPr>
        <xdr:spPr>
          <a:xfrm>
            <a:off x="609600" y="28003500"/>
            <a:ext cx="73152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Sprawdzenie przepustowości dobranego zaworu bezpieczeństwa dla maksymalnej mocy grzewczej wymiennika wg Warunków UDT WUDT-UC-KW</a:t>
            </a:r>
          </a:p>
        </xdr:txBody>
      </xdr:sp>
      <xdr:sp macro="" textlink="">
        <xdr:nvSpPr>
          <xdr:cNvPr id="13349" name="pole tekstowe 13348">
            <a:extLst>
              <a:ext uri="{FF2B5EF4-FFF2-40B4-BE49-F238E27FC236}">
                <a16:creationId xmlns:a16="http://schemas.microsoft.com/office/drawing/2014/main" id="{00000000-0008-0000-0A00-000025340000}"/>
              </a:ext>
            </a:extLst>
          </xdr:cNvPr>
          <xdr:cNvSpPr txBox="1"/>
        </xdr:nvSpPr>
        <xdr:spPr>
          <a:xfrm>
            <a:off x="609600" y="28575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t>Wymagana przepustowość zaworu bezpieczeństwa:</a:t>
            </a:r>
          </a:p>
        </xdr:txBody>
      </xdr:sp>
      <xdr:sp macro="" textlink="">
        <xdr:nvSpPr>
          <xdr:cNvPr id="13351" name="pole tekstowe 13350">
            <a:extLst>
              <a:ext uri="{FF2B5EF4-FFF2-40B4-BE49-F238E27FC236}">
                <a16:creationId xmlns:a16="http://schemas.microsoft.com/office/drawing/2014/main" id="{00000000-0008-0000-0A00-000027340000}"/>
              </a:ext>
            </a:extLst>
          </xdr:cNvPr>
          <xdr:cNvSpPr txBox="1"/>
        </xdr:nvSpPr>
        <xdr:spPr>
          <a:xfrm>
            <a:off x="609600" y="28956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t>1. Określenie obliczeniowej przepustowości zaworu bezpieczeństwa.</a:t>
            </a:r>
          </a:p>
        </xdr:txBody>
      </xdr:sp>
      <xdr:sp macro="" textlink="">
        <xdr:nvSpPr>
          <xdr:cNvPr id="13361" name="pole tekstowe 13360">
            <a:extLst>
              <a:ext uri="{FF2B5EF4-FFF2-40B4-BE49-F238E27FC236}">
                <a16:creationId xmlns:a16="http://schemas.microsoft.com/office/drawing/2014/main" id="{00000000-0008-0000-0A00-000031340000}"/>
              </a:ext>
            </a:extLst>
          </xdr:cNvPr>
          <xdr:cNvSpPr txBox="1"/>
        </xdr:nvSpPr>
        <xdr:spPr>
          <a:xfrm>
            <a:off x="609600" y="29337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Przepustowość zaworu bezpieczeństwa (dla pary wodnej) powinna wynosić co najmniej:</a:t>
            </a: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3362" name="pole tekstowe 13361">
                <a:extLst>
                  <a:ext uri="{FF2B5EF4-FFF2-40B4-BE49-F238E27FC236}">
                    <a16:creationId xmlns:a16="http://schemas.microsoft.com/office/drawing/2014/main" id="{00000000-0008-0000-0A00-000032340000}"/>
                  </a:ext>
                </a:extLst>
              </xdr:cNvPr>
              <xdr:cNvSpPr txBox="1"/>
            </xdr:nvSpPr>
            <xdr:spPr>
              <a:xfrm>
                <a:off x="609600" y="29718000"/>
                <a:ext cx="7315200" cy="5715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"/>
                    </m:oMathParaPr>
                    <m:oMath xmlns:m="http://schemas.openxmlformats.org/officeDocument/2006/math">
                      <m:r>
                        <a:rPr lang="pl-PL" sz="1400" b="0" i="1">
                          <a:latin typeface="Cambria Math" panose="02040503050406030204" pitchFamily="18" charset="0"/>
                        </a:rPr>
                        <m:t>𝑚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≥3600⋅</m:t>
                      </m:r>
                      <m:f>
                        <m:fPr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𝑁</m:t>
                          </m:r>
                        </m:num>
                        <m:den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𝑟</m:t>
                          </m:r>
                        </m:den>
                      </m:f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  </m:t>
                      </m:r>
                      <m:d>
                        <m:dPr>
                          <m:begChr m:val="["/>
                          <m:endChr m:val="]"/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𝑘𝑔</m:t>
                              </m:r>
                            </m:num>
                            <m:den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h</m:t>
                              </m:r>
                            </m:den>
                          </m:f>
                        </m:e>
                      </m:d>
                    </m:oMath>
                  </m:oMathPara>
                </a14:m>
                <a:endParaRPr lang="pl-PL" sz="1400"/>
              </a:p>
            </xdr:txBody>
          </xdr:sp>
        </mc:Choice>
        <mc:Fallback xmlns="">
          <xdr:sp macro="" textlink="">
            <xdr:nvSpPr>
              <xdr:cNvPr id="13362" name="pole tekstowe 13361">
                <a:extLst>
                  <a:ext uri="{FF2B5EF4-FFF2-40B4-BE49-F238E27FC236}">
                    <a16:creationId xmlns:a16="http://schemas.microsoft.com/office/drawing/2014/main" id="{00000000-0008-0000-0600-000032340000}"/>
                  </a:ext>
                </a:extLst>
              </xdr:cNvPr>
              <xdr:cNvSpPr txBox="1"/>
            </xdr:nvSpPr>
            <xdr:spPr>
              <a:xfrm>
                <a:off x="609600" y="29718000"/>
                <a:ext cx="7315200" cy="5715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:r>
                  <a:rPr lang="pl-PL" sz="1400" b="0" i="0">
                    <a:latin typeface="Cambria Math" panose="02040503050406030204" pitchFamily="18" charset="0"/>
                  </a:rPr>
                  <a:t>𝑚</a:t>
                </a:r>
                <a:r>
                  <a:rPr lang="pl-PL" sz="1400" b="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≥3600⋅𝑁/𝑟    [𝑘𝑔/ℎ]</a:t>
                </a:r>
                <a:endParaRPr lang="pl-PL" sz="1400"/>
              </a:p>
            </xdr:txBody>
          </xdr:sp>
        </mc:Fallback>
      </mc:AlternateContent>
      <xdr:sp macro="" textlink="">
        <xdr:nvSpPr>
          <xdr:cNvPr id="13363" name="pole tekstowe 13362">
            <a:extLst>
              <a:ext uri="{FF2B5EF4-FFF2-40B4-BE49-F238E27FC236}">
                <a16:creationId xmlns:a16="http://schemas.microsoft.com/office/drawing/2014/main" id="{00000000-0008-0000-0A00-000033340000}"/>
              </a:ext>
            </a:extLst>
          </xdr:cNvPr>
          <xdr:cNvSpPr txBox="1"/>
        </xdr:nvSpPr>
        <xdr:spPr>
          <a:xfrm>
            <a:off x="609600" y="30289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gdzie:</a:t>
            </a:r>
          </a:p>
        </xdr:txBody>
      </xdr:sp>
      <xdr:sp macro="" textlink="">
        <xdr:nvSpPr>
          <xdr:cNvPr id="13364" name="pole tekstowe 13363">
            <a:extLst>
              <a:ext uri="{FF2B5EF4-FFF2-40B4-BE49-F238E27FC236}">
                <a16:creationId xmlns:a16="http://schemas.microsoft.com/office/drawing/2014/main" id="{00000000-0008-0000-0A00-000034340000}"/>
              </a:ext>
            </a:extLst>
          </xdr:cNvPr>
          <xdr:cNvSpPr txBox="1"/>
        </xdr:nvSpPr>
        <xdr:spPr>
          <a:xfrm>
            <a:off x="1219200" y="30670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N - maksymalna trwała moc cieplna kotła [kW]</a:t>
            </a:r>
          </a:p>
        </xdr:txBody>
      </xdr:sp>
      <xdr:sp macro="" textlink="">
        <xdr:nvSpPr>
          <xdr:cNvPr id="13365" name="pole tekstowe 13364">
            <a:extLst>
              <a:ext uri="{FF2B5EF4-FFF2-40B4-BE49-F238E27FC236}">
                <a16:creationId xmlns:a16="http://schemas.microsoft.com/office/drawing/2014/main" id="{00000000-0008-0000-0A00-000035340000}"/>
              </a:ext>
            </a:extLst>
          </xdr:cNvPr>
          <xdr:cNvSpPr txBox="1"/>
        </xdr:nvSpPr>
        <xdr:spPr>
          <a:xfrm>
            <a:off x="1219200" y="308610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r  - ciepło parowania wody przy ciśnieniu przed zaworem bezpieczeństwa [kJ/kg]</a:t>
            </a:r>
          </a:p>
        </xdr:txBody>
      </xdr:sp>
      <xdr:sp macro="" textlink="'obl_W.C.1'!J7">
        <xdr:nvSpPr>
          <xdr:cNvPr id="13366" name="pole tekstowe 13365">
            <a:extLst>
              <a:ext uri="{FF2B5EF4-FFF2-40B4-BE49-F238E27FC236}">
                <a16:creationId xmlns:a16="http://schemas.microsoft.com/office/drawing/2014/main" id="{00000000-0008-0000-0A00-000036340000}"/>
              </a:ext>
            </a:extLst>
          </xdr:cNvPr>
          <xdr:cNvSpPr txBox="1"/>
        </xdr:nvSpPr>
        <xdr:spPr>
          <a:xfrm>
            <a:off x="1219200" y="312420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EA09C351-6B5C-4073-9185-C68A6793FA90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N = 2878 [kW]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E48">
        <xdr:nvSpPr>
          <xdr:cNvPr id="13367" name="pole tekstowe 13366">
            <a:extLst>
              <a:ext uri="{FF2B5EF4-FFF2-40B4-BE49-F238E27FC236}">
                <a16:creationId xmlns:a16="http://schemas.microsoft.com/office/drawing/2014/main" id="{00000000-0008-0000-0A00-000037340000}"/>
              </a:ext>
            </a:extLst>
          </xdr:cNvPr>
          <xdr:cNvSpPr txBox="1"/>
        </xdr:nvSpPr>
        <xdr:spPr>
          <a:xfrm>
            <a:off x="1219200" y="316230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C09836CB-31ED-48AF-9F4F-ACDF189A5006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r = 2120,3 [kJ/kg]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E50">
        <xdr:nvSpPr>
          <xdr:cNvPr id="13368" name="pole tekstowe 13367">
            <a:extLst>
              <a:ext uri="{FF2B5EF4-FFF2-40B4-BE49-F238E27FC236}">
                <a16:creationId xmlns:a16="http://schemas.microsoft.com/office/drawing/2014/main" id="{00000000-0008-0000-0A00-000038340000}"/>
              </a:ext>
            </a:extLst>
          </xdr:cNvPr>
          <xdr:cNvSpPr txBox="1"/>
        </xdr:nvSpPr>
        <xdr:spPr>
          <a:xfrm>
            <a:off x="3648075" y="31623000"/>
            <a:ext cx="33909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4884295E-B348-4DED-86C4-849E408B324D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dla p = 3,5 [bar]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369" name="pole tekstowe 13368">
            <a:extLst>
              <a:ext uri="{FF2B5EF4-FFF2-40B4-BE49-F238E27FC236}">
                <a16:creationId xmlns:a16="http://schemas.microsoft.com/office/drawing/2014/main" id="{00000000-0008-0000-0A00-000039340000}"/>
              </a:ext>
            </a:extLst>
          </xdr:cNvPr>
          <xdr:cNvSpPr txBox="1"/>
        </xdr:nvSpPr>
        <xdr:spPr>
          <a:xfrm>
            <a:off x="609600" y="32194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Wymagana przepustowość zaworu bezpieczeństwa:</a:t>
            </a:r>
          </a:p>
        </xdr:txBody>
      </xdr:sp>
      <xdr:sp macro="" textlink="'obl_W.C.1'!E53">
        <xdr:nvSpPr>
          <xdr:cNvPr id="13370" name="pole tekstowe 13369">
            <a:extLst>
              <a:ext uri="{FF2B5EF4-FFF2-40B4-BE49-F238E27FC236}">
                <a16:creationId xmlns:a16="http://schemas.microsoft.com/office/drawing/2014/main" id="{00000000-0008-0000-0A00-00003A340000}"/>
              </a:ext>
            </a:extLst>
          </xdr:cNvPr>
          <xdr:cNvSpPr txBox="1"/>
        </xdr:nvSpPr>
        <xdr:spPr>
          <a:xfrm>
            <a:off x="609600" y="32575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ABD34418-3454-401C-BE81-F96B6B56AC38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m ≥ 4886,478 [kg/h]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J11">
        <xdr:nvSpPr>
          <xdr:cNvPr id="13371" name="pole tekstowe 13370">
            <a:extLst>
              <a:ext uri="{FF2B5EF4-FFF2-40B4-BE49-F238E27FC236}">
                <a16:creationId xmlns:a16="http://schemas.microsoft.com/office/drawing/2014/main" id="{00000000-0008-0000-0A00-00003B340000}"/>
              </a:ext>
            </a:extLst>
          </xdr:cNvPr>
          <xdr:cNvSpPr txBox="1"/>
        </xdr:nvSpPr>
        <xdr:spPr>
          <a:xfrm>
            <a:off x="609600" y="32956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C89DCBF3-2C63-4132-B2E8-45D13159D6DF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Ilość przyjętych do obliczeń zaworów bezpieczeństwa: 2 szt.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372" name="pole tekstowe 13371">
            <a:extLst>
              <a:ext uri="{FF2B5EF4-FFF2-40B4-BE49-F238E27FC236}">
                <a16:creationId xmlns:a16="http://schemas.microsoft.com/office/drawing/2014/main" id="{00000000-0008-0000-0A00-00003C340000}"/>
              </a:ext>
            </a:extLst>
          </xdr:cNvPr>
          <xdr:cNvSpPr txBox="1"/>
        </xdr:nvSpPr>
        <xdr:spPr>
          <a:xfrm>
            <a:off x="609600" y="33337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Wymagana przepustowość pojedynczego zaworu bezpieczeństwa wynosi:</a:t>
            </a:r>
          </a:p>
        </xdr:txBody>
      </xdr:sp>
      <xdr:grpSp>
        <xdr:nvGrpSpPr>
          <xdr:cNvPr id="13373" name="Grupa 13372">
            <a:extLst>
              <a:ext uri="{FF2B5EF4-FFF2-40B4-BE49-F238E27FC236}">
                <a16:creationId xmlns:a16="http://schemas.microsoft.com/office/drawing/2014/main" id="{00000000-0008-0000-0A00-00003D340000}"/>
              </a:ext>
            </a:extLst>
          </xdr:cNvPr>
          <xdr:cNvGrpSpPr/>
        </xdr:nvGrpSpPr>
        <xdr:grpSpPr>
          <a:xfrm>
            <a:off x="3600450" y="33728025"/>
            <a:ext cx="2228850" cy="381000"/>
            <a:chOff x="3600450" y="12963525"/>
            <a:chExt cx="2228850" cy="381000"/>
          </a:xfrm>
        </xdr:grpSpPr>
        <xdr:sp macro="" textlink="">
          <xdr:nvSpPr>
            <xdr:cNvPr id="13374" name="pole tekstowe 13373">
              <a:extLst>
                <a:ext uri="{FF2B5EF4-FFF2-40B4-BE49-F238E27FC236}">
                  <a16:creationId xmlns:a16="http://schemas.microsoft.com/office/drawing/2014/main" id="{00000000-0008-0000-0A00-00003E340000}"/>
                </a:ext>
              </a:extLst>
            </xdr:cNvPr>
            <xdr:cNvSpPr txBox="1"/>
          </xdr:nvSpPr>
          <xdr:spPr>
            <a:xfrm>
              <a:off x="3600450" y="12963525"/>
              <a:ext cx="609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m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obl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≥</a:t>
              </a:r>
            </a:p>
          </xdr:txBody>
        </xdr:sp>
        <xdr:sp macro="" textlink="'obl_W.C.1'!E55">
          <xdr:nvSpPr>
            <xdr:cNvPr id="13375" name="pole tekstowe 13374">
              <a:extLst>
                <a:ext uri="{FF2B5EF4-FFF2-40B4-BE49-F238E27FC236}">
                  <a16:creationId xmlns:a16="http://schemas.microsoft.com/office/drawing/2014/main" id="{00000000-0008-0000-0A00-00003F340000}"/>
                </a:ext>
              </a:extLst>
            </xdr:cNvPr>
            <xdr:cNvSpPr txBox="1"/>
          </xdr:nvSpPr>
          <xdr:spPr>
            <a:xfrm>
              <a:off x="4000500" y="12963525"/>
              <a:ext cx="18288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A5A13A0B-BDB1-4CAC-BF8E-39C786EA1C42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2443,239 [kg/h]</a:t>
              </a:fld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179</xdr:row>
      <xdr:rowOff>0</xdr:rowOff>
    </xdr:from>
    <xdr:to>
      <xdr:col>13</xdr:col>
      <xdr:colOff>28575</xdr:colOff>
      <xdr:row>229</xdr:row>
      <xdr:rowOff>0</xdr:rowOff>
    </xdr:to>
    <xdr:grpSp>
      <xdr:nvGrpSpPr>
        <xdr:cNvPr id="44" name="Grupa 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GrpSpPr/>
      </xdr:nvGrpSpPr>
      <xdr:grpSpPr>
        <a:xfrm>
          <a:off x="609600" y="34099500"/>
          <a:ext cx="7343775" cy="9525000"/>
          <a:chOff x="609600" y="34099500"/>
          <a:chExt cx="7343775" cy="9525000"/>
        </a:xfrm>
      </xdr:grpSpPr>
      <xdr:sp macro="" textlink="'obl_W.C.1'!C57">
        <xdr:nvSpPr>
          <xdr:cNvPr id="13388" name="pole tekstowe 13387">
            <a:extLst>
              <a:ext uri="{FF2B5EF4-FFF2-40B4-BE49-F238E27FC236}">
                <a16:creationId xmlns:a16="http://schemas.microsoft.com/office/drawing/2014/main" id="{00000000-0008-0000-0A00-00004C340000}"/>
              </a:ext>
            </a:extLst>
          </xdr:cNvPr>
          <xdr:cNvSpPr txBox="1"/>
        </xdr:nvSpPr>
        <xdr:spPr>
          <a:xfrm>
            <a:off x="1628775" y="38671500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56B9FABE-9617-4D51-9888-32A39E73F7D6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0,53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C58">
        <xdr:nvSpPr>
          <xdr:cNvPr id="13391" name="pole tekstowe 13390">
            <a:extLst>
              <a:ext uri="{FF2B5EF4-FFF2-40B4-BE49-F238E27FC236}">
                <a16:creationId xmlns:a16="http://schemas.microsoft.com/office/drawing/2014/main" id="{00000000-0008-0000-0A00-00004F340000}"/>
              </a:ext>
            </a:extLst>
          </xdr:cNvPr>
          <xdr:cNvSpPr txBox="1"/>
        </xdr:nvSpPr>
        <xdr:spPr>
          <a:xfrm>
            <a:off x="1628775" y="39004875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B9B9D710-F34B-42A4-90BF-F855A1E5177E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1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C60">
        <xdr:nvSpPr>
          <xdr:cNvPr id="13394" name="pole tekstowe 13393">
            <a:extLst>
              <a:ext uri="{FF2B5EF4-FFF2-40B4-BE49-F238E27FC236}">
                <a16:creationId xmlns:a16="http://schemas.microsoft.com/office/drawing/2014/main" id="{00000000-0008-0000-0A00-000052340000}"/>
              </a:ext>
            </a:extLst>
          </xdr:cNvPr>
          <xdr:cNvSpPr txBox="1"/>
        </xdr:nvSpPr>
        <xdr:spPr>
          <a:xfrm>
            <a:off x="1552575" y="39385875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B024ACAC-816D-4A0D-AF4E-E577E9BA9681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0,495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E62">
        <xdr:nvSpPr>
          <xdr:cNvPr id="13397" name="pole tekstowe 13396">
            <a:extLst>
              <a:ext uri="{FF2B5EF4-FFF2-40B4-BE49-F238E27FC236}">
                <a16:creationId xmlns:a16="http://schemas.microsoft.com/office/drawing/2014/main" id="{00000000-0008-0000-0A00-000055340000}"/>
              </a:ext>
            </a:extLst>
          </xdr:cNvPr>
          <xdr:cNvSpPr txBox="1"/>
        </xdr:nvSpPr>
        <xdr:spPr>
          <a:xfrm>
            <a:off x="1600200" y="39671625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2EB34D0C-937B-456E-A0C5-4EE554BEB2EE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0,385 [MPa]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E66">
        <xdr:nvSpPr>
          <xdr:cNvPr id="13402" name="pole tekstowe 13401">
            <a:extLst>
              <a:ext uri="{FF2B5EF4-FFF2-40B4-BE49-F238E27FC236}">
                <a16:creationId xmlns:a16="http://schemas.microsoft.com/office/drawing/2014/main" id="{00000000-0008-0000-0A00-00005A340000}"/>
              </a:ext>
            </a:extLst>
          </xdr:cNvPr>
          <xdr:cNvSpPr txBox="1"/>
        </xdr:nvSpPr>
        <xdr:spPr>
          <a:xfrm>
            <a:off x="4667250" y="41252775"/>
            <a:ext cx="1219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7EB46668-4685-4ACC-B02D-4A37A90A852C}" type="TxLink">
              <a:rPr lang="en-US" sz="1100" b="0" i="0" u="none" strike="noStrike">
                <a:solidFill>
                  <a:srgbClr val="000000"/>
                </a:solidFill>
                <a:latin typeface="Arial"/>
                <a:ea typeface="Cambria Math" panose="02040503050406030204" pitchFamily="18" charset="0"/>
                <a:cs typeface="Arial"/>
              </a:rPr>
              <a:pPr algn="l"/>
              <a:t>49,445 [mm]</a:t>
            </a:fld>
            <a:endParaRPr lang="pl-PL" sz="1300" b="0" i="0">
              <a:latin typeface="Cambria Math" panose="02040503050406030204" pitchFamily="18" charset="0"/>
              <a:ea typeface="Cambria Math" panose="02040503050406030204" pitchFamily="18" charset="0"/>
              <a:cs typeface="Arial" panose="020B0604020202020204" pitchFamily="34" charset="0"/>
            </a:endParaRPr>
          </a:p>
        </xdr:txBody>
      </xdr:sp>
      <xdr:grpSp>
        <xdr:nvGrpSpPr>
          <xdr:cNvPr id="43" name="Grupa 42">
            <a:extLst>
              <a:ext uri="{FF2B5EF4-FFF2-40B4-BE49-F238E27FC236}">
                <a16:creationId xmlns:a16="http://schemas.microsoft.com/office/drawing/2014/main" id="{00000000-0008-0000-0A00-00002B000000}"/>
              </a:ext>
            </a:extLst>
          </xdr:cNvPr>
          <xdr:cNvGrpSpPr/>
        </xdr:nvGrpSpPr>
        <xdr:grpSpPr>
          <a:xfrm>
            <a:off x="609600" y="34099500"/>
            <a:ext cx="7343775" cy="9525000"/>
            <a:chOff x="609600" y="34099500"/>
            <a:chExt cx="7343775" cy="9525000"/>
          </a:xfrm>
        </xdr:grpSpPr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3401" name="pole tekstowe 13400">
                  <a:extLst>
                    <a:ext uri="{FF2B5EF4-FFF2-40B4-BE49-F238E27FC236}">
                      <a16:creationId xmlns:a16="http://schemas.microsoft.com/office/drawing/2014/main" id="{00000000-0008-0000-0A00-000059340000}"/>
                    </a:ext>
                  </a:extLst>
                </xdr:cNvPr>
                <xdr:cNvSpPr txBox="1"/>
              </xdr:nvSpPr>
              <xdr:spPr>
                <a:xfrm>
                  <a:off x="609600" y="41071800"/>
                  <a:ext cx="7315200" cy="657225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lIns="0" tIns="0" rIns="0" bIns="0" rtlCol="0" anchor="ctr">
                  <a:no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"/>
                      </m:oMathParaPr>
                      <m:oMath xmlns:m="http://schemas.openxmlformats.org/officeDocument/2006/math"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𝑑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=</m:t>
                        </m:r>
                        <m:rad>
                          <m:radPr>
                            <m:degHide m:val="on"/>
                            <m:ctrlPr>
                              <a:rPr lang="pl-PL" sz="1400" b="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f>
                              <m:f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</a:rPr>
                                  <m:t>4</m:t>
                                </m:r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</a:rPr>
                                  <m:t>𝐴</m:t>
                                </m:r>
                              </m:num>
                              <m:den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𝜋</m:t>
                                </m:r>
                              </m:den>
                            </m:f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 </m:t>
                            </m:r>
                          </m:e>
                        </m:rad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=</m:t>
                        </m:r>
                      </m:oMath>
                    </m:oMathPara>
                  </a14:m>
                  <a:endParaRPr lang="pl-PL" sz="1400"/>
                </a:p>
              </xdr:txBody>
            </xdr:sp>
          </mc:Choice>
          <mc:Fallback xmlns="">
            <xdr:sp macro="" textlink="">
              <xdr:nvSpPr>
                <xdr:cNvPr id="13401" name="pole tekstowe 13400">
                  <a:extLst>
                    <a:ext uri="{FF2B5EF4-FFF2-40B4-BE49-F238E27FC236}">
                      <a16:creationId xmlns:a16="http://schemas.microsoft.com/office/drawing/2014/main" id="{00000000-0008-0000-0800-000059340000}"/>
                    </a:ext>
                  </a:extLst>
                </xdr:cNvPr>
                <xdr:cNvSpPr txBox="1"/>
              </xdr:nvSpPr>
              <xdr:spPr>
                <a:xfrm>
                  <a:off x="609600" y="41071800"/>
                  <a:ext cx="7315200" cy="657225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lIns="0" tIns="0" rIns="0" bIns="0" rtlCol="0" anchor="ctr">
                  <a:noAutofit/>
                </a:bodyPr>
                <a:lstStyle/>
                <a:p>
                  <a:pPr/>
                  <a:r>
                    <a:rPr lang="pl-PL" sz="1400" b="0" i="0">
                      <a:latin typeface="Cambria Math" panose="02040503050406030204" pitchFamily="18" charset="0"/>
                    </a:rPr>
                    <a:t>𝑑=√(4𝐴/</a:t>
                  </a:r>
                  <a:r>
                    <a:rPr lang="pl-PL" sz="1400" b="0" i="0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a:t>𝜋  )</a:t>
                  </a:r>
                  <a:r>
                    <a:rPr lang="pl-PL" sz="1400" b="0" i="0">
                      <a:latin typeface="Cambria Math" panose="02040503050406030204" pitchFamily="18" charset="0"/>
                    </a:rPr>
                    <a:t>=</a:t>
                  </a:r>
                  <a:endParaRPr lang="pl-PL" sz="1400"/>
                </a:p>
              </xdr:txBody>
            </xdr:sp>
          </mc:Fallback>
        </mc:AlternateContent>
        <xdr:sp macro="" textlink="">
          <xdr:nvSpPr>
            <xdr:cNvPr id="13376" name="pole tekstowe 13375">
              <a:extLst>
                <a:ext uri="{FF2B5EF4-FFF2-40B4-BE49-F238E27FC236}">
                  <a16:creationId xmlns:a16="http://schemas.microsoft.com/office/drawing/2014/main" id="{00000000-0008-0000-0A00-000040340000}"/>
                </a:ext>
              </a:extLst>
            </xdr:cNvPr>
            <xdr:cNvSpPr txBox="1"/>
          </xdr:nvSpPr>
          <xdr:spPr>
            <a:xfrm>
              <a:off x="609600" y="340995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1">
                  <a:latin typeface="Arial" panose="020B0604020202020204" pitchFamily="34" charset="0"/>
                  <a:cs typeface="Arial" panose="020B0604020202020204" pitchFamily="34" charset="0"/>
                </a:rPr>
                <a:t>2. Wyznaczenie wymaganej powierzchni przekroju kanału dopływowego zaworu bezpieczeństwa:</a:t>
              </a:r>
            </a:p>
          </xdr:txBody>
        </xdr:sp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3377" name="pole tekstowe 13376">
                  <a:extLst>
                    <a:ext uri="{FF2B5EF4-FFF2-40B4-BE49-F238E27FC236}">
                      <a16:creationId xmlns:a16="http://schemas.microsoft.com/office/drawing/2014/main" id="{00000000-0008-0000-0A00-000041340000}"/>
                    </a:ext>
                  </a:extLst>
                </xdr:cNvPr>
                <xdr:cNvSpPr txBox="1"/>
              </xdr:nvSpPr>
              <xdr:spPr>
                <a:xfrm>
                  <a:off x="609600" y="34480500"/>
                  <a:ext cx="7315200" cy="57150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lIns="0" tIns="0" rIns="0" bIns="0" rtlCol="0" anchor="ctr">
                  <a:no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"/>
                      </m:oMathParaPr>
                      <m:oMath xmlns:m="http://schemas.openxmlformats.org/officeDocument/2006/math"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𝐴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=</m:t>
                        </m:r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𝑚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10</m:t>
                            </m:r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𝛼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𝑝𝑔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</m:t>
                            </m:r>
                            <m:d>
                              <m:d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1</m:t>
                                    </m:r>
                                  </m:sub>
                                </m:s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+0,1</m:t>
                                </m:r>
                              </m:e>
                            </m:d>
                          </m:den>
                        </m:f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  </m:t>
                        </m:r>
                        <m:d>
                          <m:dPr>
                            <m:begChr m:val="["/>
                            <m:endChr m:val="]"/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𝑚</m:t>
                            </m:r>
                            <m:sSup>
                              <m:sSup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𝑚</m:t>
                                </m:r>
                              </m:e>
                              <m:sup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</m:e>
                        </m:d>
                      </m:oMath>
                    </m:oMathPara>
                  </a14:m>
                  <a:endParaRPr lang="pl-PL" sz="1400"/>
                </a:p>
              </xdr:txBody>
            </xdr:sp>
          </mc:Choice>
          <mc:Fallback xmlns="">
            <xdr:sp macro="" textlink="">
              <xdr:nvSpPr>
                <xdr:cNvPr id="13377" name="pole tekstowe 13376">
                  <a:extLst>
                    <a:ext uri="{FF2B5EF4-FFF2-40B4-BE49-F238E27FC236}">
                      <a16:creationId xmlns:a16="http://schemas.microsoft.com/office/drawing/2014/main" id="{00000000-0008-0000-0800-000041340000}"/>
                    </a:ext>
                  </a:extLst>
                </xdr:cNvPr>
                <xdr:cNvSpPr txBox="1"/>
              </xdr:nvSpPr>
              <xdr:spPr>
                <a:xfrm>
                  <a:off x="609600" y="34480500"/>
                  <a:ext cx="7315200" cy="57150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lIns="0" tIns="0" rIns="0" bIns="0" rtlCol="0" anchor="ctr">
                  <a:noAutofit/>
                </a:bodyPr>
                <a:lstStyle/>
                <a:p>
                  <a:pPr/>
                  <a:r>
                    <a:rPr lang="pl-PL" sz="1400" b="0" i="0">
                      <a:latin typeface="Cambria Math" panose="02040503050406030204" pitchFamily="18" charset="0"/>
                    </a:rPr>
                    <a:t>𝐴=𝑚/(10</a:t>
                  </a:r>
                  <a:r>
                    <a:rPr lang="pl-PL" sz="1400" b="0" i="0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a:t>⋅𝐾_1⋅𝐾_2⋅𝛼_𝑝𝑔⋅(𝑝_1+0,1) )    [𝑚𝑚^2 ]</a:t>
                  </a:r>
                  <a:endParaRPr lang="pl-PL" sz="1400"/>
                </a:p>
              </xdr:txBody>
            </xdr:sp>
          </mc:Fallback>
        </mc:AlternateContent>
        <xdr:sp macro="" textlink="">
          <xdr:nvSpPr>
            <xdr:cNvPr id="13378" name="pole tekstowe 13377">
              <a:extLst>
                <a:ext uri="{FF2B5EF4-FFF2-40B4-BE49-F238E27FC236}">
                  <a16:creationId xmlns:a16="http://schemas.microsoft.com/office/drawing/2014/main" id="{00000000-0008-0000-0A00-000042340000}"/>
                </a:ext>
              </a:extLst>
            </xdr:cNvPr>
            <xdr:cNvSpPr txBox="1"/>
          </xdr:nvSpPr>
          <xdr:spPr>
            <a:xfrm>
              <a:off x="609600" y="350520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gdzie:</a:t>
              </a:r>
            </a:p>
          </xdr:txBody>
        </xdr:sp>
        <xdr:sp macro="" textlink="">
          <xdr:nvSpPr>
            <xdr:cNvPr id="13379" name="pole tekstowe 13378">
              <a:extLst>
                <a:ext uri="{FF2B5EF4-FFF2-40B4-BE49-F238E27FC236}">
                  <a16:creationId xmlns:a16="http://schemas.microsoft.com/office/drawing/2014/main" id="{00000000-0008-0000-0A00-000043340000}"/>
                </a:ext>
              </a:extLst>
            </xdr:cNvPr>
            <xdr:cNvSpPr txBox="1"/>
          </xdr:nvSpPr>
          <xdr:spPr>
            <a:xfrm>
              <a:off x="1219200" y="35432999"/>
              <a:ext cx="6705600" cy="5048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A - wymagana sumaryczna powierzchnia przekroju kanałów dopływowych zaworów </a:t>
              </a:r>
              <a:b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</a:br>
              <a:r>
                <a:rPr lang="pl-PL" sz="1100" b="0" baseline="0">
                  <a:latin typeface="Arial" panose="020B0604020202020204" pitchFamily="34" charset="0"/>
                  <a:cs typeface="Arial" panose="020B0604020202020204" pitchFamily="34" charset="0"/>
                </a:rPr>
                <a:t>     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bezpieczeństwa [mm</a:t>
              </a:r>
              <a:r>
                <a:rPr lang="pl-PL" sz="1100" b="0" baseline="30000"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]</a:t>
              </a:r>
            </a:p>
          </xdr:txBody>
        </xdr:sp>
        <xdr:sp macro="" textlink="">
          <xdr:nvSpPr>
            <xdr:cNvPr id="13380" name="pole tekstowe 13379">
              <a:extLst>
                <a:ext uri="{FF2B5EF4-FFF2-40B4-BE49-F238E27FC236}">
                  <a16:creationId xmlns:a16="http://schemas.microsoft.com/office/drawing/2014/main" id="{00000000-0008-0000-0A00-000044340000}"/>
                </a:ext>
              </a:extLst>
            </xdr:cNvPr>
            <xdr:cNvSpPr txBox="1"/>
          </xdr:nvSpPr>
          <xdr:spPr>
            <a:xfrm>
              <a:off x="1247775" y="35823525"/>
              <a:ext cx="6705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m - przepustowość pojedynczego zaworu bezpieczeństwa [kg/h]</a:t>
              </a:r>
            </a:p>
          </xdr:txBody>
        </xdr:sp>
        <xdr:sp macro="" textlink="">
          <xdr:nvSpPr>
            <xdr:cNvPr id="13381" name="pole tekstowe 13380">
              <a:extLst>
                <a:ext uri="{FF2B5EF4-FFF2-40B4-BE49-F238E27FC236}">
                  <a16:creationId xmlns:a16="http://schemas.microsoft.com/office/drawing/2014/main" id="{00000000-0008-0000-0A00-000045340000}"/>
                </a:ext>
              </a:extLst>
            </xdr:cNvPr>
            <xdr:cNvSpPr txBox="1"/>
          </xdr:nvSpPr>
          <xdr:spPr>
            <a:xfrm>
              <a:off x="1219200" y="36185475"/>
              <a:ext cx="6705600" cy="571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K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1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- współczynnik poprawkowy uwzględniający właściwości pary i jej parametry przed zaworem</a:t>
              </a:r>
              <a:b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</a:br>
              <a:r>
                <a:rPr lang="pl-PL" sz="1100" b="0" baseline="0">
                  <a:latin typeface="Arial" panose="020B0604020202020204" pitchFamily="34" charset="0"/>
                  <a:cs typeface="Arial" panose="020B0604020202020204" pitchFamily="34" charset="0"/>
                </a:rPr>
                <a:t>     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bezpieczeństwa</a:t>
              </a:r>
            </a:p>
          </xdr:txBody>
        </xdr:sp>
        <xdr:sp macro="" textlink="">
          <xdr:nvSpPr>
            <xdr:cNvPr id="13382" name="pole tekstowe 13381">
              <a:extLst>
                <a:ext uri="{FF2B5EF4-FFF2-40B4-BE49-F238E27FC236}">
                  <a16:creationId xmlns:a16="http://schemas.microsoft.com/office/drawing/2014/main" id="{00000000-0008-0000-0A00-000046340000}"/>
                </a:ext>
              </a:extLst>
            </xdr:cNvPr>
            <xdr:cNvSpPr txBox="1"/>
          </xdr:nvSpPr>
          <xdr:spPr>
            <a:xfrm>
              <a:off x="1219200" y="36756975"/>
              <a:ext cx="6705600" cy="571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K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- współczynnik poprawkowy uwzględniający wpływ stosunku ciśnień przed i za zaworem</a:t>
              </a:r>
              <a:b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</a:br>
              <a:r>
                <a:rPr lang="pl-PL" sz="1100" b="0" baseline="0">
                  <a:latin typeface="Arial" panose="020B0604020202020204" pitchFamily="34" charset="0"/>
                  <a:cs typeface="Arial" panose="020B0604020202020204" pitchFamily="34" charset="0"/>
                </a:rPr>
                <a:t>     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bezpieczeństwa</a:t>
              </a:r>
            </a:p>
          </xdr:txBody>
        </xdr:sp>
        <xdr:sp macro="" textlink="">
          <xdr:nvSpPr>
            <xdr:cNvPr id="13383" name="pole tekstowe 13382">
              <a:extLst>
                <a:ext uri="{FF2B5EF4-FFF2-40B4-BE49-F238E27FC236}">
                  <a16:creationId xmlns:a16="http://schemas.microsoft.com/office/drawing/2014/main" id="{00000000-0008-0000-0A00-000047340000}"/>
                </a:ext>
              </a:extLst>
            </xdr:cNvPr>
            <xdr:cNvSpPr txBox="1"/>
          </xdr:nvSpPr>
          <xdr:spPr>
            <a:xfrm>
              <a:off x="1219200" y="37328475"/>
              <a:ext cx="6705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el-GR" sz="1100" b="0">
                  <a:latin typeface="Arial" panose="020B0604020202020204" pitchFamily="34" charset="0"/>
                  <a:cs typeface="Arial" panose="020B0604020202020204" pitchFamily="34" charset="0"/>
                </a:rPr>
                <a:t>α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pg</a:t>
              </a:r>
              <a:r>
                <a:rPr lang="el-GR" sz="1100" b="0">
                  <a:latin typeface="Arial" panose="020B0604020202020204" pitchFamily="34" charset="0"/>
                  <a:cs typeface="Arial" panose="020B0604020202020204" pitchFamily="34" charset="0"/>
                </a:rPr>
                <a:t>  - 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współczynnik wypływu zaworu bezpieczeństwa dla par i gazów </a:t>
              </a:r>
              <a:r>
                <a:rPr lang="el-GR" sz="1100" b="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α</a:t>
              </a:r>
              <a:r>
                <a:rPr lang="pl-PL" sz="1100" b="0" baseline="-2500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pg</a:t>
              </a:r>
              <a:r>
                <a:rPr lang="pl-PL" sz="1100" b="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0,9</a:t>
              </a:r>
              <a:r>
                <a:rPr lang="el-GR" sz="1100" b="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α</a:t>
              </a:r>
              <a:r>
                <a:rPr lang="pl-PL" sz="1100" b="0" baseline="-2500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pgrz</a:t>
              </a:r>
            </a:p>
          </xdr:txBody>
        </xdr:sp>
        <xdr:sp macro="" textlink="">
          <xdr:nvSpPr>
            <xdr:cNvPr id="13384" name="pole tekstowe 13383">
              <a:extLst>
                <a:ext uri="{FF2B5EF4-FFF2-40B4-BE49-F238E27FC236}">
                  <a16:creationId xmlns:a16="http://schemas.microsoft.com/office/drawing/2014/main" id="{00000000-0008-0000-0A00-000048340000}"/>
                </a:ext>
              </a:extLst>
            </xdr:cNvPr>
            <xdr:cNvSpPr txBox="1"/>
          </xdr:nvSpPr>
          <xdr:spPr>
            <a:xfrm>
              <a:off x="1219200" y="37719000"/>
              <a:ext cx="6705600" cy="571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p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1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- maksymalne ciśnienie przed zaworem bezpieczeństwa, nie większe niż 1,1 ciśnienia dopuszczonego</a:t>
              </a:r>
              <a:b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</a:br>
              <a:r>
                <a:rPr lang="pl-PL" sz="1100" b="0" baseline="0">
                  <a:latin typeface="Arial" panose="020B0604020202020204" pitchFamily="34" charset="0"/>
                  <a:cs typeface="Arial" panose="020B0604020202020204" pitchFamily="34" charset="0"/>
                </a:rPr>
                <a:t>     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zabezpieczenia kotła [MPa]</a:t>
              </a:r>
            </a:p>
          </xdr:txBody>
        </xdr:sp>
        <xdr:sp macro="" textlink="'obl_W.C.1'!J10">
          <xdr:nvSpPr>
            <xdr:cNvPr id="13385" name="pole tekstowe 13384">
              <a:extLst>
                <a:ext uri="{FF2B5EF4-FFF2-40B4-BE49-F238E27FC236}">
                  <a16:creationId xmlns:a16="http://schemas.microsoft.com/office/drawing/2014/main" id="{00000000-0008-0000-0A00-000049340000}"/>
                </a:ext>
              </a:extLst>
            </xdr:cNvPr>
            <xdr:cNvSpPr txBox="1"/>
          </xdr:nvSpPr>
          <xdr:spPr>
            <a:xfrm>
              <a:off x="609600" y="382905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54E54380-1963-404E-A2B2-C4BA77CCB376}" type="TxLink">
                <a:rPr lang="en-US" sz="1100" b="1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Do obliczeń przyjęto zawór bezpieczeństwa IMI PNEUMATEX: DSV 40 DGF 3,5 [bar]</a:t>
              </a:fld>
              <a:endParaRPr lang="pl-PL" sz="11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387" name="pole tekstowe 13386">
              <a:extLst>
                <a:ext uri="{FF2B5EF4-FFF2-40B4-BE49-F238E27FC236}">
                  <a16:creationId xmlns:a16="http://schemas.microsoft.com/office/drawing/2014/main" id="{00000000-0008-0000-0A00-00004B340000}"/>
                </a:ext>
              </a:extLst>
            </xdr:cNvPr>
            <xdr:cNvSpPr txBox="1"/>
          </xdr:nvSpPr>
          <xdr:spPr>
            <a:xfrm>
              <a:off x="1219200" y="38671500"/>
              <a:ext cx="609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K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1</a:t>
              </a:r>
              <a:r>
                <a:rPr lang="pl-PL" sz="1100" b="0" baseline="0">
                  <a:latin typeface="Arial" panose="020B0604020202020204" pitchFamily="34" charset="0"/>
                  <a:cs typeface="Arial" panose="020B0604020202020204" pitchFamily="34" charset="0"/>
                </a:rPr>
                <a:t> = </a:t>
              </a:r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390" name="pole tekstowe 13389">
              <a:extLst>
                <a:ext uri="{FF2B5EF4-FFF2-40B4-BE49-F238E27FC236}">
                  <a16:creationId xmlns:a16="http://schemas.microsoft.com/office/drawing/2014/main" id="{00000000-0008-0000-0A00-00004E340000}"/>
                </a:ext>
              </a:extLst>
            </xdr:cNvPr>
            <xdr:cNvSpPr txBox="1"/>
          </xdr:nvSpPr>
          <xdr:spPr>
            <a:xfrm>
              <a:off x="1219200" y="39004875"/>
              <a:ext cx="609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K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pl-PL" sz="1100" b="0" baseline="0">
                  <a:latin typeface="Arial" panose="020B0604020202020204" pitchFamily="34" charset="0"/>
                  <a:cs typeface="Arial" panose="020B0604020202020204" pitchFamily="34" charset="0"/>
                </a:rPr>
                <a:t> = </a:t>
              </a:r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393" name="pole tekstowe 13392">
              <a:extLst>
                <a:ext uri="{FF2B5EF4-FFF2-40B4-BE49-F238E27FC236}">
                  <a16:creationId xmlns:a16="http://schemas.microsoft.com/office/drawing/2014/main" id="{00000000-0008-0000-0A00-000051340000}"/>
                </a:ext>
              </a:extLst>
            </xdr:cNvPr>
            <xdr:cNvSpPr txBox="1"/>
          </xdr:nvSpPr>
          <xdr:spPr>
            <a:xfrm>
              <a:off x="1219200" y="39385875"/>
              <a:ext cx="609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el-GR" sz="1100" b="1">
                  <a:latin typeface="Arial" panose="020B0604020202020204" pitchFamily="34" charset="0"/>
                  <a:cs typeface="Arial" panose="020B0604020202020204" pitchFamily="34" charset="0"/>
                </a:rPr>
                <a:t>α</a:t>
              </a:r>
              <a:r>
                <a:rPr lang="pl-PL" sz="1100" b="1" baseline="-25000">
                  <a:latin typeface="Arial" panose="020B0604020202020204" pitchFamily="34" charset="0"/>
                  <a:cs typeface="Arial" panose="020B0604020202020204" pitchFamily="34" charset="0"/>
                </a:rPr>
                <a:t>pg</a:t>
              </a:r>
              <a:r>
                <a:rPr lang="pl-PL" sz="1100" b="1" baseline="0">
                  <a:latin typeface="Arial" panose="020B0604020202020204" pitchFamily="34" charset="0"/>
                  <a:cs typeface="Arial" panose="020B0604020202020204" pitchFamily="34" charset="0"/>
                </a:rPr>
                <a:t> = </a:t>
              </a:r>
              <a:endParaRPr lang="pl-PL" sz="11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396" name="pole tekstowe 13395">
              <a:extLst>
                <a:ext uri="{FF2B5EF4-FFF2-40B4-BE49-F238E27FC236}">
                  <a16:creationId xmlns:a16="http://schemas.microsoft.com/office/drawing/2014/main" id="{00000000-0008-0000-0A00-000054340000}"/>
                </a:ext>
              </a:extLst>
            </xdr:cNvPr>
            <xdr:cNvSpPr txBox="1"/>
          </xdr:nvSpPr>
          <xdr:spPr>
            <a:xfrm>
              <a:off x="1219200" y="39671625"/>
              <a:ext cx="609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p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1</a:t>
              </a:r>
              <a:r>
                <a:rPr lang="pl-PL" sz="1100" b="0" baseline="0">
                  <a:latin typeface="Arial" panose="020B0604020202020204" pitchFamily="34" charset="0"/>
                  <a:cs typeface="Arial" panose="020B0604020202020204" pitchFamily="34" charset="0"/>
                </a:rPr>
                <a:t> = </a:t>
              </a:r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398" name="pole tekstowe 13397">
              <a:extLst>
                <a:ext uri="{FF2B5EF4-FFF2-40B4-BE49-F238E27FC236}">
                  <a16:creationId xmlns:a16="http://schemas.microsoft.com/office/drawing/2014/main" id="{00000000-0008-0000-0A00-000056340000}"/>
                </a:ext>
              </a:extLst>
            </xdr:cNvPr>
            <xdr:cNvSpPr txBox="1"/>
          </xdr:nvSpPr>
          <xdr:spPr>
            <a:xfrm>
              <a:off x="609600" y="400050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Obliczeniowa powierzchnia przekroju kanału dopływowego zaworu bezpieczeństwa wynosi:</a:t>
              </a:r>
            </a:p>
          </xdr:txBody>
        </xdr:sp>
        <xdr:sp macro="" textlink="'obl_W.C.1'!E64">
          <xdr:nvSpPr>
            <xdr:cNvPr id="13399" name="pole tekstowe 13398">
              <a:extLst>
                <a:ext uri="{FF2B5EF4-FFF2-40B4-BE49-F238E27FC236}">
                  <a16:creationId xmlns:a16="http://schemas.microsoft.com/office/drawing/2014/main" id="{00000000-0008-0000-0A00-000057340000}"/>
                </a:ext>
              </a:extLst>
            </xdr:cNvPr>
            <xdr:cNvSpPr txBox="1"/>
          </xdr:nvSpPr>
          <xdr:spPr>
            <a:xfrm>
              <a:off x="1219200" y="40386000"/>
              <a:ext cx="6705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520C794A-2018-4748-9B0F-B2D33E3663F5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A = 1920,185 [mm²]</a:t>
              </a:fld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400" name="pole tekstowe 13399">
              <a:extLst>
                <a:ext uri="{FF2B5EF4-FFF2-40B4-BE49-F238E27FC236}">
                  <a16:creationId xmlns:a16="http://schemas.microsoft.com/office/drawing/2014/main" id="{00000000-0008-0000-0A00-000058340000}"/>
                </a:ext>
              </a:extLst>
            </xdr:cNvPr>
            <xdr:cNvSpPr txBox="1"/>
          </xdr:nvSpPr>
          <xdr:spPr>
            <a:xfrm>
              <a:off x="609600" y="407670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Wymagana średnica kanału dolotowego zaworu bezpieczeństwa:</a:t>
              </a:r>
            </a:p>
          </xdr:txBody>
        </xdr:sp>
        <xdr:sp macro="" textlink="'obl_W.C.1'!C70">
          <xdr:nvSpPr>
            <xdr:cNvPr id="13403" name="pole tekstowe 13402">
              <a:extLst>
                <a:ext uri="{FF2B5EF4-FFF2-40B4-BE49-F238E27FC236}">
                  <a16:creationId xmlns:a16="http://schemas.microsoft.com/office/drawing/2014/main" id="{00000000-0008-0000-0A00-00005B340000}"/>
                </a:ext>
              </a:extLst>
            </xdr:cNvPr>
            <xdr:cNvSpPr txBox="1"/>
          </xdr:nvSpPr>
          <xdr:spPr>
            <a:xfrm>
              <a:off x="609600" y="417195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F4D3368B-4350-416D-917D-241CA44B942C}" type="TxLink">
                <a:rPr lang="en-US" sz="1100" b="1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Dobrano zawór bezpieczeństwa IMI PNEUMATEX: DSV 40 DGF</a:t>
              </a:fld>
              <a:endParaRPr lang="pl-PL" sz="11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'obl_W.C.1'!C71">
          <xdr:nvSpPr>
            <xdr:cNvPr id="13404" name="pole tekstowe 13403">
              <a:extLst>
                <a:ext uri="{FF2B5EF4-FFF2-40B4-BE49-F238E27FC236}">
                  <a16:creationId xmlns:a16="http://schemas.microsoft.com/office/drawing/2014/main" id="{00000000-0008-0000-0A00-00005C340000}"/>
                </a:ext>
              </a:extLst>
            </xdr:cNvPr>
            <xdr:cNvSpPr txBox="1"/>
          </xdr:nvSpPr>
          <xdr:spPr>
            <a:xfrm>
              <a:off x="609600" y="42100500"/>
              <a:ext cx="7315200" cy="3714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6205B92C-F888-4D60-9D26-E2D9296B249E}" type="TxLink">
                <a:rPr lang="en-US" sz="1100" b="1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Ciśnienie nastawy zaworu bezpieczeństwa: 3,5 [bar]</a:t>
              </a:fld>
              <a:endParaRPr lang="pl-PL" sz="11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'obl_W.C.1'!C72">
          <xdr:nvSpPr>
            <xdr:cNvPr id="13405" name="pole tekstowe 13404">
              <a:extLst>
                <a:ext uri="{FF2B5EF4-FFF2-40B4-BE49-F238E27FC236}">
                  <a16:creationId xmlns:a16="http://schemas.microsoft.com/office/drawing/2014/main" id="{00000000-0008-0000-0A00-00005D340000}"/>
                </a:ext>
              </a:extLst>
            </xdr:cNvPr>
            <xdr:cNvSpPr txBox="1"/>
          </xdr:nvSpPr>
          <xdr:spPr>
            <a:xfrm>
              <a:off x="609600" y="432435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1F79ED52-7732-4979-B93B-F84F9CE3F43D}" type="TxLink">
                <a:rPr lang="en-US" sz="1100" b="1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Ilość dobranych zaworów bezpieczeństwa: 2 szt.</a:t>
              </a:fld>
              <a:endParaRPr lang="pl-PL" sz="11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'obl_W.C.1'!C73">
          <xdr:nvSpPr>
            <xdr:cNvPr id="13406" name="pole tekstowe 13405">
              <a:extLst>
                <a:ext uri="{FF2B5EF4-FFF2-40B4-BE49-F238E27FC236}">
                  <a16:creationId xmlns:a16="http://schemas.microsoft.com/office/drawing/2014/main" id="{00000000-0008-0000-0A00-00005E340000}"/>
                </a:ext>
              </a:extLst>
            </xdr:cNvPr>
            <xdr:cNvSpPr txBox="1"/>
          </xdr:nvSpPr>
          <xdr:spPr>
            <a:xfrm>
              <a:off x="609600" y="42852975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6B1BB8EF-D7EF-48A8-B035-79EC444DC4D3}" type="TxLink">
                <a:rPr lang="en-US" sz="1100" b="1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Najmniejsza powierzchnia kanału dolotowego: 1194,59 [mm²]</a:t>
              </a:fld>
              <a:endParaRPr lang="pl-PL" sz="11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0</xdr:col>
      <xdr:colOff>0</xdr:colOff>
      <xdr:row>330</xdr:row>
      <xdr:rowOff>9525</xdr:rowOff>
    </xdr:from>
    <xdr:to>
      <xdr:col>24</xdr:col>
      <xdr:colOff>0</xdr:colOff>
      <xdr:row>332</xdr:row>
      <xdr:rowOff>0</xdr:rowOff>
    </xdr:to>
    <xdr:sp macro="" textlink="">
      <xdr:nvSpPr>
        <xdr:cNvPr id="13422" name="pole tekstowe 13421">
          <a:extLst>
            <a:ext uri="{FF2B5EF4-FFF2-40B4-BE49-F238E27FC236}">
              <a16:creationId xmlns:a16="http://schemas.microsoft.com/office/drawing/2014/main" id="{00000000-0008-0000-0A00-00006E340000}"/>
            </a:ext>
          </a:extLst>
        </xdr:cNvPr>
        <xdr:cNvSpPr txBox="1"/>
      </xdr:nvSpPr>
      <xdr:spPr>
        <a:xfrm>
          <a:off x="0" y="47444025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IMI HYDRONIC ENGINEERING nie ponosi odpowiedzialności za ewentualne skutki wywołane przez: niewłaściwą obsługę, złą interpretację wyników obliczeń, błędne wyniki obliczeń.</a:t>
          </a:r>
        </a:p>
      </xdr:txBody>
    </xdr:sp>
    <xdr:clientData/>
  </xdr:twoCellAnchor>
  <xdr:twoCellAnchor editAs="oneCell">
    <xdr:from>
      <xdr:col>0</xdr:col>
      <xdr:colOff>0</xdr:colOff>
      <xdr:row>326</xdr:row>
      <xdr:rowOff>0</xdr:rowOff>
    </xdr:from>
    <xdr:to>
      <xdr:col>4</xdr:col>
      <xdr:colOff>0</xdr:colOff>
      <xdr:row>329</xdr:row>
      <xdr:rowOff>84992</xdr:rowOff>
    </xdr:to>
    <xdr:pic>
      <xdr:nvPicPr>
        <xdr:cNvPr id="13423" name="Obraz 13422">
          <a:extLst>
            <a:ext uri="{FF2B5EF4-FFF2-40B4-BE49-F238E27FC236}">
              <a16:creationId xmlns:a16="http://schemas.microsoft.com/office/drawing/2014/main" id="{00000000-0008-0000-0A00-00006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72500"/>
          <a:ext cx="2438400" cy="656492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40</xdr:row>
      <xdr:rowOff>95250</xdr:rowOff>
    </xdr:from>
    <xdr:to>
      <xdr:col>13</xdr:col>
      <xdr:colOff>1</xdr:colOff>
      <xdr:row>42</xdr:row>
      <xdr:rowOff>95250</xdr:rowOff>
    </xdr:to>
    <xdr:grpSp>
      <xdr:nvGrpSpPr>
        <xdr:cNvPr id="13425" name="Grupa 13424">
          <a:extLst>
            <a:ext uri="{FF2B5EF4-FFF2-40B4-BE49-F238E27FC236}">
              <a16:creationId xmlns:a16="http://schemas.microsoft.com/office/drawing/2014/main" id="{00000000-0008-0000-0A00-000071340000}"/>
            </a:ext>
          </a:extLst>
        </xdr:cNvPr>
        <xdr:cNvGrpSpPr/>
      </xdr:nvGrpSpPr>
      <xdr:grpSpPr>
        <a:xfrm>
          <a:off x="609601" y="7715250"/>
          <a:ext cx="7315200" cy="381000"/>
          <a:chOff x="609601" y="45529500"/>
          <a:chExt cx="7315200" cy="381000"/>
        </a:xfrm>
      </xdr:grpSpPr>
      <xdr:sp macro="" textlink="'obl_W.C.1'!B86">
        <xdr:nvSpPr>
          <xdr:cNvPr id="13426" name="pole tekstowe 13425">
            <a:extLst>
              <a:ext uri="{FF2B5EF4-FFF2-40B4-BE49-F238E27FC236}">
                <a16:creationId xmlns:a16="http://schemas.microsoft.com/office/drawing/2014/main" id="{00000000-0008-0000-0A00-000072340000}"/>
              </a:ext>
            </a:extLst>
          </xdr:cNvPr>
          <xdr:cNvSpPr txBox="1"/>
        </xdr:nvSpPr>
        <xdr:spPr>
          <a:xfrm>
            <a:off x="609601" y="45529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313991CE-0A4D-4F25-A0DB-9CA0EA04629E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W.C.1'!B87">
        <xdr:nvSpPr>
          <xdr:cNvPr id="13427" name="pole tekstowe 13426">
            <a:extLst>
              <a:ext uri="{FF2B5EF4-FFF2-40B4-BE49-F238E27FC236}">
                <a16:creationId xmlns:a16="http://schemas.microsoft.com/office/drawing/2014/main" id="{00000000-0008-0000-0A00-000073340000}"/>
              </a:ext>
            </a:extLst>
          </xdr:cNvPr>
          <xdr:cNvSpPr txBox="1"/>
        </xdr:nvSpPr>
        <xdr:spPr>
          <a:xfrm>
            <a:off x="609601" y="45529500"/>
            <a:ext cx="6705599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14C97D66-E6E8-4DE6-99D0-14A8A7218590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Dobrane zabezpieczenie NIE SPEŁNIA wymagań WUDT-UC-KW/04; WYBIERZ WIĘKSZY ZAWÓR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232</xdr:row>
      <xdr:rowOff>0</xdr:rowOff>
    </xdr:from>
    <xdr:to>
      <xdr:col>14</xdr:col>
      <xdr:colOff>0</xdr:colOff>
      <xdr:row>294</xdr:row>
      <xdr:rowOff>10583</xdr:rowOff>
    </xdr:to>
    <xdr:grpSp>
      <xdr:nvGrpSpPr>
        <xdr:cNvPr id="13484" name="Grupa 13483">
          <a:extLst>
            <a:ext uri="{FF2B5EF4-FFF2-40B4-BE49-F238E27FC236}">
              <a16:creationId xmlns:a16="http://schemas.microsoft.com/office/drawing/2014/main" id="{00000000-0008-0000-0A00-0000AC340000}"/>
            </a:ext>
          </a:extLst>
        </xdr:cNvPr>
        <xdr:cNvGrpSpPr/>
      </xdr:nvGrpSpPr>
      <xdr:grpSpPr>
        <a:xfrm>
          <a:off x="609600" y="44196000"/>
          <a:ext cx="7924800" cy="11821583"/>
          <a:chOff x="613833" y="43443525"/>
          <a:chExt cx="7979834" cy="11821583"/>
        </a:xfrm>
      </xdr:grpSpPr>
      <xdr:sp macro="" textlink="">
        <xdr:nvSpPr>
          <xdr:cNvPr id="13407" name="pole tekstowe 13406">
            <a:extLst>
              <a:ext uri="{FF2B5EF4-FFF2-40B4-BE49-F238E27FC236}">
                <a16:creationId xmlns:a16="http://schemas.microsoft.com/office/drawing/2014/main" id="{00000000-0008-0000-0A00-00005F340000}"/>
              </a:ext>
            </a:extLst>
          </xdr:cNvPr>
          <xdr:cNvSpPr txBox="1"/>
        </xdr:nvSpPr>
        <xdr:spPr>
          <a:xfrm>
            <a:off x="613833" y="43443525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3. Sprawdzenie rzeczywistej przepustowości urządzeń zabezpieczających:</a:t>
            </a:r>
          </a:p>
        </xdr:txBody>
      </xdr:sp>
      <xdr:sp macro="" textlink="">
        <xdr:nvSpPr>
          <xdr:cNvPr id="13408" name="pole tekstowe 13407">
            <a:extLst>
              <a:ext uri="{FF2B5EF4-FFF2-40B4-BE49-F238E27FC236}">
                <a16:creationId xmlns:a16="http://schemas.microsoft.com/office/drawing/2014/main" id="{00000000-0008-0000-0A00-000060340000}"/>
              </a:ext>
            </a:extLst>
          </xdr:cNvPr>
          <xdr:cNvSpPr txBox="1"/>
        </xdr:nvSpPr>
        <xdr:spPr>
          <a:xfrm>
            <a:off x="613833" y="43815000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Przepustowość dobranego zaworu bezpieczeństwa:</a:t>
            </a: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3409" name="pole tekstowe 13408">
                <a:extLst>
                  <a:ext uri="{FF2B5EF4-FFF2-40B4-BE49-F238E27FC236}">
                    <a16:creationId xmlns:a16="http://schemas.microsoft.com/office/drawing/2014/main" id="{00000000-0008-0000-0A00-000061340000}"/>
                  </a:ext>
                </a:extLst>
              </xdr:cNvPr>
              <xdr:cNvSpPr txBox="1"/>
            </xdr:nvSpPr>
            <xdr:spPr>
              <a:xfrm>
                <a:off x="613833" y="44196000"/>
                <a:ext cx="7366000" cy="3810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"/>
                    </m:oMathParaPr>
                    <m:oMath xmlns:m="http://schemas.openxmlformats.org/officeDocument/2006/math">
                      <m:sSub>
                        <m:sSubPr>
                          <m:ctrlPr>
                            <a:rPr lang="pl-PL" sz="14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𝑚</m:t>
                          </m:r>
                        </m:e>
                        <m:sub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𝑟𝑧</m:t>
                          </m:r>
                        </m:sub>
                      </m:sSub>
                      <m:r>
                        <a:rPr lang="pl-PL" sz="1400" b="0" i="1">
                          <a:latin typeface="Cambria Math" panose="02040503050406030204" pitchFamily="18" charset="0"/>
                        </a:rPr>
                        <m:t>=10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⋅</m:t>
                      </m:r>
                      <m:sSub>
                        <m:sSubPr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𝐾</m:t>
                          </m:r>
                        </m:e>
                        <m:sub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1</m:t>
                          </m:r>
                        </m:sub>
                      </m:sSub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⋅</m:t>
                      </m:r>
                      <m:sSub>
                        <m:sSubPr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𝐾</m:t>
                          </m:r>
                        </m:e>
                        <m:sub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2</m:t>
                          </m:r>
                        </m:sub>
                      </m:sSub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⋅</m:t>
                      </m:r>
                      <m:sSub>
                        <m:sSubPr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𝛼</m:t>
                          </m:r>
                        </m:e>
                        <m:sub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𝑝𝑔</m:t>
                          </m:r>
                        </m:sub>
                      </m:sSub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⋅</m:t>
                      </m:r>
                      <m:d>
                        <m:dPr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sSubPr>
                            <m:e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𝑝</m:t>
                              </m:r>
                            </m:e>
                            <m:sub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1</m:t>
                              </m:r>
                            </m:sub>
                          </m:sSub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+0,1</m:t>
                          </m:r>
                        </m:e>
                      </m:d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⋅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𝐴</m:t>
                      </m:r>
                    </m:oMath>
                  </m:oMathPara>
                </a14:m>
                <a:endParaRPr lang="pl-PL" sz="1400"/>
              </a:p>
            </xdr:txBody>
          </xdr:sp>
        </mc:Choice>
        <mc:Fallback xmlns="">
          <xdr:sp macro="" textlink="">
            <xdr:nvSpPr>
              <xdr:cNvPr id="13409" name="pole tekstowe 13408">
                <a:extLst>
                  <a:ext uri="{FF2B5EF4-FFF2-40B4-BE49-F238E27FC236}">
                    <a16:creationId xmlns:a16="http://schemas.microsoft.com/office/drawing/2014/main" id="{00000000-0008-0000-0800-000061340000}"/>
                  </a:ext>
                </a:extLst>
              </xdr:cNvPr>
              <xdr:cNvSpPr txBox="1"/>
            </xdr:nvSpPr>
            <xdr:spPr>
              <a:xfrm>
                <a:off x="613833" y="44196000"/>
                <a:ext cx="7366000" cy="3810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:r>
                  <a:rPr lang="pl-PL" sz="1400" b="0" i="0">
                    <a:latin typeface="Cambria Math" panose="02040503050406030204" pitchFamily="18" charset="0"/>
                  </a:rPr>
                  <a:t>𝑚_𝑟𝑧=10</a:t>
                </a:r>
                <a:r>
                  <a:rPr lang="pl-PL" sz="1400" b="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⋅𝐾_1⋅𝐾_2⋅𝛼_𝑝𝑔⋅(𝑝_1+0,1)⋅𝐴</a:t>
                </a:r>
                <a:endParaRPr lang="pl-PL" sz="1400"/>
              </a:p>
            </xdr:txBody>
          </xdr:sp>
        </mc:Fallback>
      </mc:AlternateContent>
      <xdr:sp macro="" textlink="">
        <xdr:nvSpPr>
          <xdr:cNvPr id="13410" name="pole tekstowe 13409">
            <a:extLst>
              <a:ext uri="{FF2B5EF4-FFF2-40B4-BE49-F238E27FC236}">
                <a16:creationId xmlns:a16="http://schemas.microsoft.com/office/drawing/2014/main" id="{00000000-0008-0000-0A00-000062340000}"/>
              </a:ext>
            </a:extLst>
          </xdr:cNvPr>
          <xdr:cNvSpPr txBox="1"/>
        </xdr:nvSpPr>
        <xdr:spPr>
          <a:xfrm>
            <a:off x="1227667" y="44577000"/>
            <a:ext cx="613833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m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rz</a:t>
            </a:r>
            <a:r>
              <a:rPr lang="pl-PL" sz="1100" b="0" baseline="0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  <xdr:sp macro="" textlink="'obl_W.C.1'!E76">
        <xdr:nvSpPr>
          <xdr:cNvPr id="13411" name="pole tekstowe 13410">
            <a:extLst>
              <a:ext uri="{FF2B5EF4-FFF2-40B4-BE49-F238E27FC236}">
                <a16:creationId xmlns:a16="http://schemas.microsoft.com/office/drawing/2014/main" id="{00000000-0008-0000-0A00-000063340000}"/>
              </a:ext>
            </a:extLst>
          </xdr:cNvPr>
          <xdr:cNvSpPr txBox="1"/>
        </xdr:nvSpPr>
        <xdr:spPr>
          <a:xfrm>
            <a:off x="1580092" y="44577000"/>
            <a:ext cx="1227666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CF9E8CE2-1C09-4702-9257-E09BDDF736F3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1519,993 [kg/h]</a:t>
            </a:fld>
            <a:endParaRPr lang="pl-PL" sz="1100" b="0" baseline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412" name="pole tekstowe 13411">
            <a:extLst>
              <a:ext uri="{FF2B5EF4-FFF2-40B4-BE49-F238E27FC236}">
                <a16:creationId xmlns:a16="http://schemas.microsoft.com/office/drawing/2014/main" id="{00000000-0008-0000-0A00-000064340000}"/>
              </a:ext>
            </a:extLst>
          </xdr:cNvPr>
          <xdr:cNvSpPr txBox="1"/>
        </xdr:nvSpPr>
        <xdr:spPr>
          <a:xfrm>
            <a:off x="613833" y="44958000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Ilość dobranych zaworów bezpieczeństwa:</a:t>
            </a:r>
          </a:p>
        </xdr:txBody>
      </xdr:sp>
      <xdr:sp macro="" textlink="">
        <xdr:nvSpPr>
          <xdr:cNvPr id="13413" name="pole tekstowe 13412">
            <a:extLst>
              <a:ext uri="{FF2B5EF4-FFF2-40B4-BE49-F238E27FC236}">
                <a16:creationId xmlns:a16="http://schemas.microsoft.com/office/drawing/2014/main" id="{00000000-0008-0000-0A00-000065340000}"/>
              </a:ext>
            </a:extLst>
          </xdr:cNvPr>
          <xdr:cNvSpPr txBox="1"/>
        </xdr:nvSpPr>
        <xdr:spPr>
          <a:xfrm>
            <a:off x="613833" y="45339000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Sumaryczna przepustowość zaworów bezpieczeństwa wynosi:</a:t>
            </a:r>
          </a:p>
        </xdr:txBody>
      </xdr:sp>
      <xdr:sp macro="" textlink="">
        <xdr:nvSpPr>
          <xdr:cNvPr id="13414" name="pole tekstowe 13413">
            <a:extLst>
              <a:ext uri="{FF2B5EF4-FFF2-40B4-BE49-F238E27FC236}">
                <a16:creationId xmlns:a16="http://schemas.microsoft.com/office/drawing/2014/main" id="{00000000-0008-0000-0A00-000066340000}"/>
              </a:ext>
            </a:extLst>
          </xdr:cNvPr>
          <xdr:cNvSpPr txBox="1"/>
        </xdr:nvSpPr>
        <xdr:spPr>
          <a:xfrm>
            <a:off x="613833" y="45720000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Sprawdzenie poprawności doboru wg warunku: </a:t>
            </a:r>
          </a:p>
        </xdr:txBody>
      </xdr:sp>
      <xdr:sp macro="" textlink="'obl_W.C.1'!E11">
        <xdr:nvSpPr>
          <xdr:cNvPr id="13415" name="pole tekstowe 13414">
            <a:extLst>
              <a:ext uri="{FF2B5EF4-FFF2-40B4-BE49-F238E27FC236}">
                <a16:creationId xmlns:a16="http://schemas.microsoft.com/office/drawing/2014/main" id="{00000000-0008-0000-0A00-000067340000}"/>
              </a:ext>
            </a:extLst>
          </xdr:cNvPr>
          <xdr:cNvSpPr txBox="1"/>
        </xdr:nvSpPr>
        <xdr:spPr>
          <a:xfrm>
            <a:off x="3393017" y="44958000"/>
            <a:ext cx="18415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1D53FE83-CAC4-4348-8596-86152524AC16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2 szt.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E77">
        <xdr:nvSpPr>
          <xdr:cNvPr id="13416" name="pole tekstowe 13415">
            <a:extLst>
              <a:ext uri="{FF2B5EF4-FFF2-40B4-BE49-F238E27FC236}">
                <a16:creationId xmlns:a16="http://schemas.microsoft.com/office/drawing/2014/main" id="{00000000-0008-0000-0A00-000068340000}"/>
              </a:ext>
            </a:extLst>
          </xdr:cNvPr>
          <xdr:cNvSpPr txBox="1"/>
        </xdr:nvSpPr>
        <xdr:spPr>
          <a:xfrm>
            <a:off x="4630208" y="45339000"/>
            <a:ext cx="18415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554F8377-5E8F-42EF-9F6F-B4875707CBF2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3039,986 [kg/h]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417" name="pole tekstowe 13416">
            <a:extLst>
              <a:ext uri="{FF2B5EF4-FFF2-40B4-BE49-F238E27FC236}">
                <a16:creationId xmlns:a16="http://schemas.microsoft.com/office/drawing/2014/main" id="{00000000-0008-0000-0A00-000069340000}"/>
              </a:ext>
            </a:extLst>
          </xdr:cNvPr>
          <xdr:cNvSpPr txBox="1"/>
        </xdr:nvSpPr>
        <xdr:spPr>
          <a:xfrm>
            <a:off x="3683000" y="45720000"/>
            <a:ext cx="1227667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m</a:t>
            </a:r>
            <a:r>
              <a:rPr lang="pl-PL" sz="1100" b="1" baseline="-25000">
                <a:latin typeface="Arial" panose="020B0604020202020204" pitchFamily="34" charset="0"/>
                <a:cs typeface="Arial" panose="020B0604020202020204" pitchFamily="34" charset="0"/>
              </a:rPr>
              <a:t>rz</a:t>
            </a:r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  ≥  m</a:t>
            </a:r>
            <a:endParaRPr lang="pl-PL" sz="1100" b="1" baseline="-25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J84">
        <xdr:nvSpPr>
          <xdr:cNvPr id="13418" name="pole tekstowe 13417">
            <a:extLst>
              <a:ext uri="{FF2B5EF4-FFF2-40B4-BE49-F238E27FC236}">
                <a16:creationId xmlns:a16="http://schemas.microsoft.com/office/drawing/2014/main" id="{00000000-0008-0000-0A00-00006A340000}"/>
              </a:ext>
            </a:extLst>
          </xdr:cNvPr>
          <xdr:cNvSpPr txBox="1"/>
        </xdr:nvSpPr>
        <xdr:spPr>
          <a:xfrm>
            <a:off x="613833" y="46101000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BDB1414-22AA-4AE0-8451-EF471C92C9F1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3039,986 [kg/h]     mniejsze od     4886,478 [kg/h]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13424" name="Grupa 13423">
            <a:extLst>
              <a:ext uri="{FF2B5EF4-FFF2-40B4-BE49-F238E27FC236}">
                <a16:creationId xmlns:a16="http://schemas.microsoft.com/office/drawing/2014/main" id="{00000000-0008-0000-0A00-000070340000}"/>
              </a:ext>
            </a:extLst>
          </xdr:cNvPr>
          <xdr:cNvGrpSpPr/>
        </xdr:nvGrpSpPr>
        <xdr:grpSpPr>
          <a:xfrm>
            <a:off x="613833" y="46482000"/>
            <a:ext cx="7366001" cy="381000"/>
            <a:chOff x="609600" y="45529500"/>
            <a:chExt cx="7315201" cy="381000"/>
          </a:xfrm>
        </xdr:grpSpPr>
        <xdr:sp macro="" textlink="'obl_W.C.1'!B86">
          <xdr:nvSpPr>
            <xdr:cNvPr id="13420" name="pole tekstowe 13419">
              <a:extLst>
                <a:ext uri="{FF2B5EF4-FFF2-40B4-BE49-F238E27FC236}">
                  <a16:creationId xmlns:a16="http://schemas.microsoft.com/office/drawing/2014/main" id="{00000000-0008-0000-0A00-00006C340000}"/>
                </a:ext>
              </a:extLst>
            </xdr:cNvPr>
            <xdr:cNvSpPr txBox="1"/>
          </xdr:nvSpPr>
          <xdr:spPr>
            <a:xfrm>
              <a:off x="609601" y="455295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313991CE-0A4D-4F25-A0DB-9CA0EA04629E}" type="TxLink">
                <a:rPr lang="en-US" sz="1100" b="1" i="0" u="none" strike="noStrike">
                  <a:solidFill>
                    <a:srgbClr val="00B050"/>
                  </a:solidFill>
                  <a:latin typeface="Arial"/>
                  <a:cs typeface="Arial"/>
                </a:rPr>
                <a:pPr algn="l"/>
                <a:t> </a:t>
              </a:fld>
              <a:endParaRPr lang="en-US" sz="1100" b="0" i="0" u="none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'obl_W.C.1'!B87">
          <xdr:nvSpPr>
            <xdr:cNvPr id="13421" name="pole tekstowe 13420">
              <a:extLst>
                <a:ext uri="{FF2B5EF4-FFF2-40B4-BE49-F238E27FC236}">
                  <a16:creationId xmlns:a16="http://schemas.microsoft.com/office/drawing/2014/main" id="{00000000-0008-0000-0A00-00006D340000}"/>
                </a:ext>
              </a:extLst>
            </xdr:cNvPr>
            <xdr:cNvSpPr txBox="1"/>
          </xdr:nvSpPr>
          <xdr:spPr>
            <a:xfrm>
              <a:off x="609600" y="45529500"/>
              <a:ext cx="6705601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14C97D66-E6E8-4DE6-99D0-14A8A7218590}" type="TxLink">
                <a:rPr lang="en-US" sz="1100" b="1" i="0" u="none" strike="noStrike">
                  <a:solidFill>
                    <a:srgbClr val="FF0000"/>
                  </a:solidFill>
                  <a:latin typeface="Arial"/>
                  <a:cs typeface="Arial"/>
                </a:rPr>
                <a:pPr algn="l"/>
                <a:t>Dobrane zabezpieczenie NIE SPEŁNIA wymagań WUDT-UC-KW/04; WYBIERZ WIĘKSZY ZAWÓR</a:t>
              </a:fld>
              <a:endParaRPr lang="en-US" sz="1100" b="0" i="0" u="none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13431" name="pole tekstowe 13430">
            <a:extLst>
              <a:ext uri="{FF2B5EF4-FFF2-40B4-BE49-F238E27FC236}">
                <a16:creationId xmlns:a16="http://schemas.microsoft.com/office/drawing/2014/main" id="{00000000-0008-0000-0A00-000077340000}"/>
              </a:ext>
            </a:extLst>
          </xdr:cNvPr>
          <xdr:cNvSpPr txBox="1"/>
        </xdr:nvSpPr>
        <xdr:spPr>
          <a:xfrm>
            <a:off x="613833" y="46873583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Dobór kryzy dławiącej na przewodzie do uzupełniania wody dla instalacji c.o. z powrotu sieci</a:t>
            </a:r>
          </a:p>
        </xdr:txBody>
      </xdr:sp>
      <xdr:sp macro="" textlink="">
        <xdr:nvSpPr>
          <xdr:cNvPr id="13433" name="pole tekstowe 13432">
            <a:extLst>
              <a:ext uri="{FF2B5EF4-FFF2-40B4-BE49-F238E27FC236}">
                <a16:creationId xmlns:a16="http://schemas.microsoft.com/office/drawing/2014/main" id="{00000000-0008-0000-0A00-000079340000}"/>
              </a:ext>
            </a:extLst>
          </xdr:cNvPr>
          <xdr:cNvSpPr txBox="1"/>
        </xdr:nvSpPr>
        <xdr:spPr>
          <a:xfrm>
            <a:off x="613833" y="47254583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1. Określenie maksymalnego wypływu wody z dobranego zaworu bezpieczeństwa:</a:t>
            </a: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3434" name="pole tekstowe 13433">
                <a:extLst>
                  <a:ext uri="{FF2B5EF4-FFF2-40B4-BE49-F238E27FC236}">
                    <a16:creationId xmlns:a16="http://schemas.microsoft.com/office/drawing/2014/main" id="{00000000-0008-0000-0A00-00007A340000}"/>
                  </a:ext>
                </a:extLst>
              </xdr:cNvPr>
              <xdr:cNvSpPr txBox="1"/>
            </xdr:nvSpPr>
            <xdr:spPr>
              <a:xfrm>
                <a:off x="613833" y="47635583"/>
                <a:ext cx="7315200" cy="7620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"/>
                    </m:oMathParaPr>
                    <m:oMath xmlns:m="http://schemas.openxmlformats.org/officeDocument/2006/math">
                      <m:r>
                        <a:rPr lang="pl-PL" sz="1400" b="0" i="1">
                          <a:latin typeface="Cambria Math" panose="02040503050406030204" pitchFamily="18" charset="0"/>
                        </a:rPr>
                        <m:t>𝑀</m:t>
                      </m:r>
                      <m:r>
                        <a:rPr lang="pl-PL" sz="1400" b="0" i="1">
                          <a:latin typeface="Cambria Math" panose="02040503050406030204" pitchFamily="18" charset="0"/>
                        </a:rPr>
                        <m:t>=</m:t>
                      </m:r>
                      <m:f>
                        <m:fPr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fPr>
                        <m:num>
                          <m:sSubSup>
                            <m:sSubSup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</a:rPr>
                              </m:ctrlPr>
                            </m:sSubSupPr>
                            <m:e>
                              <m:r>
                                <a:rPr lang="pl-PL" sz="1400" b="0" i="1">
                                  <a:latin typeface="Cambria Math" panose="02040503050406030204" pitchFamily="18" charset="0"/>
                                </a:rPr>
                                <m:t>𝑑</m:t>
                              </m:r>
                            </m:e>
                            <m:sub>
                              <m:r>
                                <a:rPr lang="pl-PL" sz="1400" b="0" i="1">
                                  <a:latin typeface="Cambria Math" panose="02040503050406030204" pitchFamily="18" charset="0"/>
                                </a:rPr>
                                <m:t>0</m:t>
                              </m:r>
                            </m:sub>
                            <m:sup>
                              <m:r>
                                <a:rPr lang="pl-PL" sz="1400" b="0" i="1">
                                  <a:latin typeface="Cambria Math" panose="02040503050406030204" pitchFamily="18" charset="0"/>
                                </a:rPr>
                                <m:t>2</m:t>
                              </m:r>
                            </m:sup>
                          </m:sSubSup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⋅</m:t>
                          </m:r>
                          <m:sSub>
                            <m:sSub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sSubPr>
                            <m:e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𝛼</m:t>
                              </m:r>
                            </m:e>
                            <m:sub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𝑐</m:t>
                              </m:r>
                            </m:sub>
                          </m:sSub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⋅</m:t>
                          </m:r>
                          <m:rad>
                            <m:radPr>
                              <m:degHide m:val="on"/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radPr>
                            <m:deg/>
                            <m:e>
                              <m:sSub>
                                <m:sSubPr>
                                  <m:ctrlP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𝑝</m:t>
                                  </m:r>
                                </m:e>
                                <m:sub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1</m:t>
                                  </m:r>
                                </m:sub>
                              </m:sSub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⋅</m:t>
                              </m:r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𝜌</m:t>
                              </m:r>
                            </m:e>
                          </m:rad>
                        </m:num>
                        <m:den>
                          <m:sSup>
                            <m:sSup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sSupPr>
                            <m:e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54</m:t>
                              </m:r>
                            </m:e>
                            <m:sup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2</m:t>
                              </m:r>
                            </m:sup>
                          </m:sSup>
                        </m:den>
                      </m:f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  </m:t>
                      </m:r>
                      <m:d>
                        <m:dPr>
                          <m:begChr m:val="["/>
                          <m:endChr m:val="]"/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𝑘𝑔</m:t>
                              </m:r>
                            </m:num>
                            <m:den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𝑠</m:t>
                              </m:r>
                            </m:den>
                          </m:f>
                        </m:e>
                      </m:d>
                    </m:oMath>
                  </m:oMathPara>
                </a14:m>
                <a:endParaRPr lang="pl-PL" sz="1400"/>
              </a:p>
            </xdr:txBody>
          </xdr:sp>
        </mc:Choice>
        <mc:Fallback xmlns="">
          <xdr:sp macro="" textlink="">
            <xdr:nvSpPr>
              <xdr:cNvPr id="13434" name="pole tekstowe 13433">
                <a:extLst>
                  <a:ext uri="{FF2B5EF4-FFF2-40B4-BE49-F238E27FC236}">
                    <a16:creationId xmlns:a16="http://schemas.microsoft.com/office/drawing/2014/main" id="{00000000-0008-0000-0600-00007A340000}"/>
                  </a:ext>
                </a:extLst>
              </xdr:cNvPr>
              <xdr:cNvSpPr txBox="1"/>
            </xdr:nvSpPr>
            <xdr:spPr>
              <a:xfrm>
                <a:off x="613833" y="47635583"/>
                <a:ext cx="7315200" cy="7620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:r>
                  <a:rPr lang="pl-PL" sz="1400" b="0" i="0">
                    <a:latin typeface="Cambria Math" panose="02040503050406030204" pitchFamily="18" charset="0"/>
                  </a:rPr>
                  <a:t>𝑀=</a:t>
                </a:r>
                <a:r>
                  <a:rPr lang="pl-PL" sz="1400" b="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(</a:t>
                </a:r>
                <a:r>
                  <a:rPr lang="pl-PL" sz="1400" b="0" i="0">
                    <a:latin typeface="Cambria Math" panose="02040503050406030204" pitchFamily="18" charset="0"/>
                  </a:rPr>
                  <a:t>𝑑_0^2</a:t>
                </a:r>
                <a:r>
                  <a:rPr lang="pl-PL" sz="1400" b="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⋅𝛼_𝑐⋅√(𝑝_1⋅𝜌))/54^2     [𝑘𝑔/𝑠]</a:t>
                </a:r>
                <a:endParaRPr lang="pl-PL" sz="1400"/>
              </a:p>
            </xdr:txBody>
          </xdr:sp>
        </mc:Fallback>
      </mc:AlternateContent>
      <xdr:sp macro="" textlink="">
        <xdr:nvSpPr>
          <xdr:cNvPr id="13435" name="pole tekstowe 13434">
            <a:extLst>
              <a:ext uri="{FF2B5EF4-FFF2-40B4-BE49-F238E27FC236}">
                <a16:creationId xmlns:a16="http://schemas.microsoft.com/office/drawing/2014/main" id="{00000000-0008-0000-0A00-00007B340000}"/>
              </a:ext>
            </a:extLst>
          </xdr:cNvPr>
          <xdr:cNvSpPr txBox="1"/>
        </xdr:nvSpPr>
        <xdr:spPr>
          <a:xfrm>
            <a:off x="613833" y="48397583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gdzie:</a:t>
            </a:r>
          </a:p>
        </xdr:txBody>
      </xdr:sp>
      <xdr:sp macro="" textlink="">
        <xdr:nvSpPr>
          <xdr:cNvPr id="13436" name="pole tekstowe 13435">
            <a:extLst>
              <a:ext uri="{FF2B5EF4-FFF2-40B4-BE49-F238E27FC236}">
                <a16:creationId xmlns:a16="http://schemas.microsoft.com/office/drawing/2014/main" id="{00000000-0008-0000-0A00-00007C340000}"/>
              </a:ext>
            </a:extLst>
          </xdr:cNvPr>
          <xdr:cNvSpPr txBox="1"/>
        </xdr:nvSpPr>
        <xdr:spPr>
          <a:xfrm>
            <a:off x="1227667" y="487785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M - maksymalna przepustowość dobranego zaworu bezpieczeństwa [kg/s]</a:t>
            </a:r>
          </a:p>
        </xdr:txBody>
      </xdr:sp>
      <xdr:sp macro="" textlink="">
        <xdr:nvSpPr>
          <xdr:cNvPr id="13437" name="pole tekstowe 13436">
            <a:extLst>
              <a:ext uri="{FF2B5EF4-FFF2-40B4-BE49-F238E27FC236}">
                <a16:creationId xmlns:a16="http://schemas.microsoft.com/office/drawing/2014/main" id="{00000000-0008-0000-0A00-00007D340000}"/>
              </a:ext>
            </a:extLst>
          </xdr:cNvPr>
          <xdr:cNvSpPr txBox="1"/>
        </xdr:nvSpPr>
        <xdr:spPr>
          <a:xfrm>
            <a:off x="1227667" y="491595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d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o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- wewnętrzna średnica krócća dopływowego dobranego zaworu bezpieczeństwa [mm]</a:t>
            </a:r>
          </a:p>
        </xdr:txBody>
      </xdr:sp>
      <xdr:sp macro="" textlink="">
        <xdr:nvSpPr>
          <xdr:cNvPr id="13438" name="pole tekstowe 13437">
            <a:extLst>
              <a:ext uri="{FF2B5EF4-FFF2-40B4-BE49-F238E27FC236}">
                <a16:creationId xmlns:a16="http://schemas.microsoft.com/office/drawing/2014/main" id="{00000000-0008-0000-0A00-00007E340000}"/>
              </a:ext>
            </a:extLst>
          </xdr:cNvPr>
          <xdr:cNvSpPr txBox="1"/>
        </xdr:nvSpPr>
        <xdr:spPr>
          <a:xfrm>
            <a:off x="1227667" y="495405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0">
                <a:latin typeface="Arial" panose="020B0604020202020204" pitchFamily="34" charset="0"/>
                <a:cs typeface="Arial" panose="020B0604020202020204" pitchFamily="34" charset="0"/>
              </a:rPr>
              <a:t>α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c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- dopuszczony współczynnik wypływu zaworu bezpieczeństwa dla </a:t>
            </a:r>
            <a:r>
              <a:rPr lang="pl-PL" sz="11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cieczy </a:t>
            </a:r>
            <a:r>
              <a:rPr lang="el-GR" sz="11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α</a:t>
            </a:r>
            <a:r>
              <a:rPr lang="pl-PL" sz="1100" b="0" baseline="-2500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</a:t>
            </a:r>
            <a:r>
              <a:rPr lang="pl-PL" sz="11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= 0,9</a:t>
            </a:r>
            <a:r>
              <a:rPr lang="el-GR" sz="11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α</a:t>
            </a:r>
            <a:r>
              <a:rPr lang="pl-PL" sz="1100" b="0" baseline="-2500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crz</a:t>
            </a:r>
          </a:p>
        </xdr:txBody>
      </xdr:sp>
      <xdr:sp macro="" textlink="">
        <xdr:nvSpPr>
          <xdr:cNvPr id="13439" name="pole tekstowe 13438">
            <a:extLst>
              <a:ext uri="{FF2B5EF4-FFF2-40B4-BE49-F238E27FC236}">
                <a16:creationId xmlns:a16="http://schemas.microsoft.com/office/drawing/2014/main" id="{00000000-0008-0000-0A00-00007F340000}"/>
              </a:ext>
            </a:extLst>
          </xdr:cNvPr>
          <xdr:cNvSpPr txBox="1"/>
        </xdr:nvSpPr>
        <xdr:spPr>
          <a:xfrm>
            <a:off x="1227667" y="499215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p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1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- ciśnienie dopuszczalne instalacji ogrzewania wodnego [bar]</a:t>
            </a:r>
          </a:p>
        </xdr:txBody>
      </xdr:sp>
      <xdr:sp macro="" textlink="">
        <xdr:nvSpPr>
          <xdr:cNvPr id="13440" name="pole tekstowe 13439">
            <a:extLst>
              <a:ext uri="{FF2B5EF4-FFF2-40B4-BE49-F238E27FC236}">
                <a16:creationId xmlns:a16="http://schemas.microsoft.com/office/drawing/2014/main" id="{00000000-0008-0000-0A00-000080340000}"/>
              </a:ext>
            </a:extLst>
          </xdr:cNvPr>
          <xdr:cNvSpPr txBox="1"/>
        </xdr:nvSpPr>
        <xdr:spPr>
          <a:xfrm>
            <a:off x="1227667" y="503025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0">
                <a:latin typeface="Arial" panose="020B0604020202020204" pitchFamily="34" charset="0"/>
                <a:cs typeface="Arial" panose="020B0604020202020204" pitchFamily="34" charset="0"/>
              </a:rPr>
              <a:t>ρ - 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gęstość wody sieciowej przy jej obliczeniowej temperaturze [kg/m3]</a:t>
            </a:r>
          </a:p>
        </xdr:txBody>
      </xdr:sp>
      <xdr:sp macro="" textlink="">
        <xdr:nvSpPr>
          <xdr:cNvPr id="13441" name="pole tekstowe 13440">
            <a:extLst>
              <a:ext uri="{FF2B5EF4-FFF2-40B4-BE49-F238E27FC236}">
                <a16:creationId xmlns:a16="http://schemas.microsoft.com/office/drawing/2014/main" id="{00000000-0008-0000-0A00-000081340000}"/>
              </a:ext>
            </a:extLst>
          </xdr:cNvPr>
          <xdr:cNvSpPr txBox="1"/>
        </xdr:nvSpPr>
        <xdr:spPr>
          <a:xfrm>
            <a:off x="1227667" y="506835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54 - współczynnik przeliczeniowy</a:t>
            </a:r>
          </a:p>
        </xdr:txBody>
      </xdr:sp>
      <xdr:sp macro="" textlink="'obl_W.C.1'!E26">
        <xdr:nvSpPr>
          <xdr:cNvPr id="13442" name="pole tekstowe 13441">
            <a:extLst>
              <a:ext uri="{FF2B5EF4-FFF2-40B4-BE49-F238E27FC236}">
                <a16:creationId xmlns:a16="http://schemas.microsoft.com/office/drawing/2014/main" id="{00000000-0008-0000-0A00-000082340000}"/>
              </a:ext>
            </a:extLst>
          </xdr:cNvPr>
          <xdr:cNvSpPr txBox="1"/>
        </xdr:nvSpPr>
        <xdr:spPr>
          <a:xfrm>
            <a:off x="1841500" y="51064583"/>
            <a:ext cx="6752167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A31CABA4-EDAF-46A0-A806-BAA79D9A45C4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d₀ = 39 [mm]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E8">
        <xdr:nvSpPr>
          <xdr:cNvPr id="13444" name="pole tekstowe 13443">
            <a:extLst>
              <a:ext uri="{FF2B5EF4-FFF2-40B4-BE49-F238E27FC236}">
                <a16:creationId xmlns:a16="http://schemas.microsoft.com/office/drawing/2014/main" id="{00000000-0008-0000-0A00-000084340000}"/>
              </a:ext>
            </a:extLst>
          </xdr:cNvPr>
          <xdr:cNvSpPr txBox="1"/>
        </xdr:nvSpPr>
        <xdr:spPr>
          <a:xfrm>
            <a:off x="1841500" y="51826583"/>
            <a:ext cx="6752167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F4174BDF-3A36-4A43-9A54-60B4171B2075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p₁ = 3,5 [bar]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E13">
        <xdr:nvSpPr>
          <xdr:cNvPr id="13445" name="pole tekstowe 13444">
            <a:extLst>
              <a:ext uri="{FF2B5EF4-FFF2-40B4-BE49-F238E27FC236}">
                <a16:creationId xmlns:a16="http://schemas.microsoft.com/office/drawing/2014/main" id="{00000000-0008-0000-0A00-000085340000}"/>
              </a:ext>
            </a:extLst>
          </xdr:cNvPr>
          <xdr:cNvSpPr txBox="1"/>
        </xdr:nvSpPr>
        <xdr:spPr>
          <a:xfrm>
            <a:off x="1841500" y="52207583"/>
            <a:ext cx="6752167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52884CB9-5609-4B1F-999B-18941EA47E33}" type="TxLink">
              <a:rPr lang="el-GR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ρ = 971,8 [kg/m³]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446" name="pole tekstowe 13445">
            <a:extLst>
              <a:ext uri="{FF2B5EF4-FFF2-40B4-BE49-F238E27FC236}">
                <a16:creationId xmlns:a16="http://schemas.microsoft.com/office/drawing/2014/main" id="{00000000-0008-0000-0A00-000086340000}"/>
              </a:ext>
            </a:extLst>
          </xdr:cNvPr>
          <xdr:cNvSpPr txBox="1"/>
        </xdr:nvSpPr>
        <xdr:spPr>
          <a:xfrm>
            <a:off x="1841500" y="51445583"/>
            <a:ext cx="613833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1">
                <a:latin typeface="Arial" panose="020B0604020202020204" pitchFamily="34" charset="0"/>
                <a:cs typeface="Arial" panose="020B0604020202020204" pitchFamily="34" charset="0"/>
              </a:rPr>
              <a:t>α</a:t>
            </a:r>
            <a:r>
              <a:rPr lang="pl-PL" sz="1100" b="1" baseline="-25000">
                <a:latin typeface="Arial" panose="020B0604020202020204" pitchFamily="34" charset="0"/>
                <a:cs typeface="Arial" panose="020B0604020202020204" pitchFamily="34" charset="0"/>
              </a:rPr>
              <a:t>c</a:t>
            </a:r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  <xdr:sp macro="" textlink="'obl_W.C.1'!C24">
        <xdr:nvSpPr>
          <xdr:cNvPr id="13447" name="pole tekstowe 13446">
            <a:extLst>
              <a:ext uri="{FF2B5EF4-FFF2-40B4-BE49-F238E27FC236}">
                <a16:creationId xmlns:a16="http://schemas.microsoft.com/office/drawing/2014/main" id="{00000000-0008-0000-0A00-000087340000}"/>
              </a:ext>
            </a:extLst>
          </xdr:cNvPr>
          <xdr:cNvSpPr txBox="1"/>
        </xdr:nvSpPr>
        <xdr:spPr>
          <a:xfrm>
            <a:off x="2193925" y="51445583"/>
            <a:ext cx="613833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9381232F-CC60-431F-BFD8-D5C4F10CE8FF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0,342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448" name="pole tekstowe 13447">
            <a:extLst>
              <a:ext uri="{FF2B5EF4-FFF2-40B4-BE49-F238E27FC236}">
                <a16:creationId xmlns:a16="http://schemas.microsoft.com/office/drawing/2014/main" id="{00000000-0008-0000-0A00-000088340000}"/>
              </a:ext>
            </a:extLst>
          </xdr:cNvPr>
          <xdr:cNvSpPr txBox="1"/>
        </xdr:nvSpPr>
        <xdr:spPr>
          <a:xfrm>
            <a:off x="1227667" y="525885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Maksymalna przepustowość dobranego zaworu bezpieczeństwa wynosi: </a:t>
            </a:r>
          </a:p>
        </xdr:txBody>
      </xdr:sp>
      <xdr:sp macro="" textlink="'obl_W.C.1'!E90">
        <xdr:nvSpPr>
          <xdr:cNvPr id="13449" name="pole tekstowe 13448">
            <a:extLst>
              <a:ext uri="{FF2B5EF4-FFF2-40B4-BE49-F238E27FC236}">
                <a16:creationId xmlns:a16="http://schemas.microsoft.com/office/drawing/2014/main" id="{00000000-0008-0000-0A00-000089340000}"/>
              </a:ext>
            </a:extLst>
          </xdr:cNvPr>
          <xdr:cNvSpPr txBox="1"/>
        </xdr:nvSpPr>
        <xdr:spPr>
          <a:xfrm>
            <a:off x="1841500" y="52969583"/>
            <a:ext cx="6752167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3129D023-F14F-4DCD-91D7-D5EC90D1C477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M = 10,404 [kg/s]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450" name="pole tekstowe 13449">
            <a:extLst>
              <a:ext uri="{FF2B5EF4-FFF2-40B4-BE49-F238E27FC236}">
                <a16:creationId xmlns:a16="http://schemas.microsoft.com/office/drawing/2014/main" id="{00000000-0008-0000-0A00-00008A340000}"/>
              </a:ext>
            </a:extLst>
          </xdr:cNvPr>
          <xdr:cNvSpPr txBox="1"/>
        </xdr:nvSpPr>
        <xdr:spPr>
          <a:xfrm>
            <a:off x="613833" y="53350583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2. Określenie przepływu w przewodzie uzupełniającym:</a:t>
            </a: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3451" name="pole tekstowe 13450">
                <a:extLst>
                  <a:ext uri="{FF2B5EF4-FFF2-40B4-BE49-F238E27FC236}">
                    <a16:creationId xmlns:a16="http://schemas.microsoft.com/office/drawing/2014/main" id="{00000000-0008-0000-0A00-00008B340000}"/>
                  </a:ext>
                </a:extLst>
              </xdr:cNvPr>
              <xdr:cNvSpPr txBox="1"/>
            </xdr:nvSpPr>
            <xdr:spPr>
              <a:xfrm>
                <a:off x="613833" y="53731583"/>
                <a:ext cx="7366000" cy="5715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"/>
                    </m:oMathParaPr>
                    <m:oMath xmlns:m="http://schemas.openxmlformats.org/officeDocument/2006/math">
                      <m:sSub>
                        <m:sSubPr>
                          <m:ctrlPr>
                            <a:rPr lang="pl-PL" sz="14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𝑄</m:t>
                          </m:r>
                        </m:e>
                        <m:sub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𝑢𝑧𝑢𝑝</m:t>
                          </m:r>
                        </m:sub>
                      </m:sSub>
                      <m:r>
                        <a:rPr lang="pl-PL" sz="1400" b="0" i="1">
                          <a:latin typeface="Cambria Math" panose="02040503050406030204" pitchFamily="18" charset="0"/>
                        </a:rPr>
                        <m:t>=</m:t>
                      </m:r>
                      <m:sSub>
                        <m:sSubPr>
                          <m:ctrlPr>
                            <a:rPr lang="pl-PL" sz="14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𝑄</m:t>
                          </m:r>
                        </m:e>
                        <m:sub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𝑚𝑎𝑥</m:t>
                          </m:r>
                        </m:sub>
                      </m:sSub>
                      <m:r>
                        <a:rPr lang="pl-PL" sz="1400" b="0" i="1">
                          <a:latin typeface="Cambria Math" panose="02040503050406030204" pitchFamily="18" charset="0"/>
                        </a:rPr>
                        <m:t>−</m:t>
                      </m:r>
                      <m:sSub>
                        <m:sSubPr>
                          <m:ctrlPr>
                            <a:rPr lang="pl-PL" sz="14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𝑄</m:t>
                          </m:r>
                        </m:e>
                        <m:sub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𝑜𝑏𝑙</m:t>
                          </m:r>
                        </m:sub>
                      </m:sSub>
                      <m:r>
                        <a:rPr lang="pl-PL" sz="1400" b="0" i="1">
                          <a:latin typeface="Cambria Math" panose="02040503050406030204" pitchFamily="18" charset="0"/>
                        </a:rPr>
                        <m:t>   </m:t>
                      </m:r>
                      <m:d>
                        <m:dPr>
                          <m:begChr m:val="["/>
                          <m:endChr m:val="]"/>
                          <m:ctrlPr>
                            <a:rPr lang="pl-PL" sz="14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sSup>
                                <m:sSupPr>
                                  <m:ctrlPr>
                                    <a:rPr lang="pl-PL" sz="1400" b="0" i="1">
                                      <a:latin typeface="Cambria Math" panose="02040503050406030204" pitchFamily="18" charset="0"/>
                                    </a:rPr>
                                  </m:ctrlPr>
                                </m:sSupPr>
                                <m:e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</a:rPr>
                                    <m:t>𝑚</m:t>
                                  </m:r>
                                </m:e>
                                <m:sup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</a:rPr>
                                    <m:t>3</m:t>
                                  </m:r>
                                </m:sup>
                              </m:sSup>
                            </m:num>
                            <m:den>
                              <m:r>
                                <a:rPr lang="pl-PL" sz="1400" b="0" i="1">
                                  <a:latin typeface="Cambria Math" panose="02040503050406030204" pitchFamily="18" charset="0"/>
                                </a:rPr>
                                <m:t>h</m:t>
                              </m:r>
                            </m:den>
                          </m:f>
                        </m:e>
                      </m:d>
                      <m:r>
                        <a:rPr lang="pl-PL" sz="1400" b="0" i="1">
                          <a:latin typeface="Cambria Math" panose="02040503050406030204" pitchFamily="18" charset="0"/>
                        </a:rPr>
                        <m:t> </m:t>
                      </m:r>
                    </m:oMath>
                  </m:oMathPara>
                </a14:m>
                <a:endParaRPr lang="pl-PL" sz="1400"/>
              </a:p>
            </xdr:txBody>
          </xdr:sp>
        </mc:Choice>
        <mc:Fallback xmlns="">
          <xdr:sp macro="" textlink="">
            <xdr:nvSpPr>
              <xdr:cNvPr id="13451" name="pole tekstowe 13450">
                <a:extLst>
                  <a:ext uri="{FF2B5EF4-FFF2-40B4-BE49-F238E27FC236}">
                    <a16:creationId xmlns:a16="http://schemas.microsoft.com/office/drawing/2014/main" id="{00000000-0008-0000-0600-00008B340000}"/>
                  </a:ext>
                </a:extLst>
              </xdr:cNvPr>
              <xdr:cNvSpPr txBox="1"/>
            </xdr:nvSpPr>
            <xdr:spPr>
              <a:xfrm>
                <a:off x="613833" y="53731583"/>
                <a:ext cx="7366000" cy="5715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:r>
                  <a:rPr lang="pl-PL" sz="1400" b="0" i="0">
                    <a:latin typeface="Cambria Math" panose="02040503050406030204" pitchFamily="18" charset="0"/>
                  </a:rPr>
                  <a:t>𝑄_𝑢𝑧𝑢𝑝=𝑄_𝑚𝑎𝑥−𝑄_𝑜𝑏𝑙    [𝑚^3/ℎ]  </a:t>
                </a:r>
                <a:endParaRPr lang="pl-PL" sz="1400"/>
              </a:p>
            </xdr:txBody>
          </xdr:sp>
        </mc:Fallback>
      </mc:AlternateContent>
      <xdr:sp macro="" textlink="'obl_W.C.1'!E92">
        <xdr:nvSpPr>
          <xdr:cNvPr id="13452" name="pole tekstowe 13451">
            <a:extLst>
              <a:ext uri="{FF2B5EF4-FFF2-40B4-BE49-F238E27FC236}">
                <a16:creationId xmlns:a16="http://schemas.microsoft.com/office/drawing/2014/main" id="{00000000-0008-0000-0A00-00008C340000}"/>
              </a:ext>
            </a:extLst>
          </xdr:cNvPr>
          <xdr:cNvSpPr txBox="1"/>
        </xdr:nvSpPr>
        <xdr:spPr>
          <a:xfrm>
            <a:off x="1722967" y="543030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FDE7927C-D864-49C9-98E5-8DCA20C9E1A9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37,45 [m³/h]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E93">
        <xdr:nvSpPr>
          <xdr:cNvPr id="13453" name="pole tekstowe 13452">
            <a:extLst>
              <a:ext uri="{FF2B5EF4-FFF2-40B4-BE49-F238E27FC236}">
                <a16:creationId xmlns:a16="http://schemas.microsoft.com/office/drawing/2014/main" id="{00000000-0008-0000-0A00-00008D340000}"/>
              </a:ext>
            </a:extLst>
          </xdr:cNvPr>
          <xdr:cNvSpPr txBox="1"/>
        </xdr:nvSpPr>
        <xdr:spPr>
          <a:xfrm>
            <a:off x="1665817" y="546840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C7705C6C-C5A4-420D-8D9F-8C097299EC4A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7,94 [m³/h]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1'!E94">
        <xdr:nvSpPr>
          <xdr:cNvPr id="13454" name="pole tekstowe 13453">
            <a:extLst>
              <a:ext uri="{FF2B5EF4-FFF2-40B4-BE49-F238E27FC236}">
                <a16:creationId xmlns:a16="http://schemas.microsoft.com/office/drawing/2014/main" id="{00000000-0008-0000-0A00-00008E340000}"/>
              </a:ext>
            </a:extLst>
          </xdr:cNvPr>
          <xdr:cNvSpPr txBox="1"/>
        </xdr:nvSpPr>
        <xdr:spPr>
          <a:xfrm>
            <a:off x="1742017" y="550650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45F80648-7B3F-4FF9-9F1F-CE0D7DA8C085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29,51 [m³/h]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463" name="pole tekstowe 13462">
            <a:extLst>
              <a:ext uri="{FF2B5EF4-FFF2-40B4-BE49-F238E27FC236}">
                <a16:creationId xmlns:a16="http://schemas.microsoft.com/office/drawing/2014/main" id="{00000000-0008-0000-0A00-000097340000}"/>
              </a:ext>
            </a:extLst>
          </xdr:cNvPr>
          <xdr:cNvSpPr txBox="1"/>
        </xdr:nvSpPr>
        <xdr:spPr>
          <a:xfrm>
            <a:off x="1227667" y="54303083"/>
            <a:ext cx="1841500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Q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max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  <xdr:sp macro="" textlink="">
        <xdr:nvSpPr>
          <xdr:cNvPr id="13464" name="pole tekstowe 13463">
            <a:extLst>
              <a:ext uri="{FF2B5EF4-FFF2-40B4-BE49-F238E27FC236}">
                <a16:creationId xmlns:a16="http://schemas.microsoft.com/office/drawing/2014/main" id="{00000000-0008-0000-0A00-000098340000}"/>
              </a:ext>
            </a:extLst>
          </xdr:cNvPr>
          <xdr:cNvSpPr txBox="1"/>
        </xdr:nvSpPr>
        <xdr:spPr>
          <a:xfrm>
            <a:off x="1227667" y="54684083"/>
            <a:ext cx="1841500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Q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obl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  <xdr:sp macro="" textlink="">
        <xdr:nvSpPr>
          <xdr:cNvPr id="13465" name="pole tekstowe 13464">
            <a:extLst>
              <a:ext uri="{FF2B5EF4-FFF2-40B4-BE49-F238E27FC236}">
                <a16:creationId xmlns:a16="http://schemas.microsoft.com/office/drawing/2014/main" id="{00000000-0008-0000-0A00-000099340000}"/>
              </a:ext>
            </a:extLst>
          </xdr:cNvPr>
          <xdr:cNvSpPr txBox="1"/>
        </xdr:nvSpPr>
        <xdr:spPr>
          <a:xfrm>
            <a:off x="1227667" y="55065083"/>
            <a:ext cx="1841500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Q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uzup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</xdr:grpSp>
    <xdr:clientData/>
  </xdr:twoCellAnchor>
  <xdr:twoCellAnchor>
    <xdr:from>
      <xdr:col>1</xdr:col>
      <xdr:colOff>0</xdr:colOff>
      <xdr:row>295</xdr:row>
      <xdr:rowOff>0</xdr:rowOff>
    </xdr:from>
    <xdr:to>
      <xdr:col>13</xdr:col>
      <xdr:colOff>518585</xdr:colOff>
      <xdr:row>324</xdr:row>
      <xdr:rowOff>0</xdr:rowOff>
    </xdr:to>
    <xdr:grpSp>
      <xdr:nvGrpSpPr>
        <xdr:cNvPr id="13485" name="Grupa 13484">
          <a:extLst>
            <a:ext uri="{FF2B5EF4-FFF2-40B4-BE49-F238E27FC236}">
              <a16:creationId xmlns:a16="http://schemas.microsoft.com/office/drawing/2014/main" id="{00000000-0008-0000-0A00-0000AD340000}"/>
            </a:ext>
          </a:extLst>
        </xdr:cNvPr>
        <xdr:cNvGrpSpPr/>
      </xdr:nvGrpSpPr>
      <xdr:grpSpPr>
        <a:xfrm>
          <a:off x="609600" y="56197500"/>
          <a:ext cx="7833785" cy="5524500"/>
          <a:chOff x="613833" y="56197500"/>
          <a:chExt cx="7884585" cy="5524500"/>
        </a:xfrm>
      </xdr:grpSpPr>
      <xdr:sp macro="" textlink="'obl_W.C.1'!E94">
        <xdr:nvSpPr>
          <xdr:cNvPr id="13467" name="pole tekstowe 13466">
            <a:extLst>
              <a:ext uri="{FF2B5EF4-FFF2-40B4-BE49-F238E27FC236}">
                <a16:creationId xmlns:a16="http://schemas.microsoft.com/office/drawing/2014/main" id="{00000000-0008-0000-0A00-00009B340000}"/>
              </a:ext>
            </a:extLst>
          </xdr:cNvPr>
          <xdr:cNvSpPr txBox="1"/>
        </xdr:nvSpPr>
        <xdr:spPr>
          <a:xfrm>
            <a:off x="1746252" y="59626500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45F80648-7B3F-4FF9-9F1F-CE0D7DA8C085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29,51 [m³/h]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13481" name="Grupa 13480">
            <a:extLst>
              <a:ext uri="{FF2B5EF4-FFF2-40B4-BE49-F238E27FC236}">
                <a16:creationId xmlns:a16="http://schemas.microsoft.com/office/drawing/2014/main" id="{00000000-0008-0000-0A00-0000A9340000}"/>
              </a:ext>
            </a:extLst>
          </xdr:cNvPr>
          <xdr:cNvGrpSpPr/>
        </xdr:nvGrpSpPr>
        <xdr:grpSpPr>
          <a:xfrm>
            <a:off x="613833" y="56197500"/>
            <a:ext cx="7718425" cy="5524500"/>
            <a:chOff x="613833" y="55626000"/>
            <a:chExt cx="7718425" cy="5524500"/>
          </a:xfrm>
        </xdr:grpSpPr>
        <xdr:sp macro="" textlink="">
          <xdr:nvSpPr>
            <xdr:cNvPr id="13455" name="pole tekstowe 13454">
              <a:extLst>
                <a:ext uri="{FF2B5EF4-FFF2-40B4-BE49-F238E27FC236}">
                  <a16:creationId xmlns:a16="http://schemas.microsoft.com/office/drawing/2014/main" id="{00000000-0008-0000-0A00-00008F340000}"/>
                </a:ext>
              </a:extLst>
            </xdr:cNvPr>
            <xdr:cNvSpPr txBox="1"/>
          </xdr:nvSpPr>
          <xdr:spPr>
            <a:xfrm>
              <a:off x="613833" y="55626000"/>
              <a:ext cx="73660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1">
                  <a:latin typeface="Arial" panose="020B0604020202020204" pitchFamily="34" charset="0"/>
                  <a:cs typeface="Arial" panose="020B0604020202020204" pitchFamily="34" charset="0"/>
                </a:rPr>
                <a:t>3. Określenie średnicy kryzy dławiącej na przewodzie uzupełniającym:</a:t>
              </a:r>
            </a:p>
          </xdr:txBody>
        </xdr:sp>
        <xdr:sp macro="" textlink="">
          <xdr:nvSpPr>
            <xdr:cNvPr id="13456" name="pole tekstowe 13455">
              <a:extLst>
                <a:ext uri="{FF2B5EF4-FFF2-40B4-BE49-F238E27FC236}">
                  <a16:creationId xmlns:a16="http://schemas.microsoft.com/office/drawing/2014/main" id="{00000000-0008-0000-0A00-000090340000}"/>
                </a:ext>
              </a:extLst>
            </xdr:cNvPr>
            <xdr:cNvSpPr txBox="1"/>
          </xdr:nvSpPr>
          <xdr:spPr>
            <a:xfrm>
              <a:off x="1227667" y="56007000"/>
              <a:ext cx="675216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1">
                  <a:latin typeface="Arial" panose="020B0604020202020204" pitchFamily="34" charset="0"/>
                  <a:cs typeface="Arial" panose="020B0604020202020204" pitchFamily="34" charset="0"/>
                </a:rPr>
                <a:t>Średnica kryzy dławiącej:</a:t>
              </a:r>
            </a:p>
          </xdr:txBody>
        </xdr:sp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3457" name="pole tekstowe 13456">
                  <a:extLst>
                    <a:ext uri="{FF2B5EF4-FFF2-40B4-BE49-F238E27FC236}">
                      <a16:creationId xmlns:a16="http://schemas.microsoft.com/office/drawing/2014/main" id="{00000000-0008-0000-0A00-000091340000}"/>
                    </a:ext>
                  </a:extLst>
                </xdr:cNvPr>
                <xdr:cNvSpPr txBox="1"/>
              </xdr:nvSpPr>
              <xdr:spPr>
                <a:xfrm>
                  <a:off x="613833" y="56197500"/>
                  <a:ext cx="7315200" cy="76200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lIns="0" tIns="0" rIns="0" bIns="0" rtlCol="0" anchor="ctr">
                  <a:no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"/>
                      </m:oMathParaPr>
                      <m:oMath xmlns:m="http://schemas.openxmlformats.org/officeDocument/2006/math"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𝑑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𝑘𝑟</m:t>
                            </m:r>
                          </m:sub>
                        </m:s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=5,6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rad>
                          <m:radPr>
                            <m:degHide m:val="on"/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f>
                              <m:f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sSub>
                                  <m:sSub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𝑄</m:t>
                                    </m:r>
                                  </m:e>
                                  <m: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𝑢𝑧𝑢𝑝</m:t>
                                    </m:r>
                                  </m:sub>
                                </m:sSub>
                              </m:num>
                              <m:den>
                                <m:sSub>
                                  <m:sSub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2</m:t>
                                    </m:r>
                                  </m:sub>
                                </m:s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1</m:t>
                                    </m:r>
                                  </m:sub>
                                </m:sSub>
                              </m:den>
                            </m:f>
                          </m:e>
                        </m:rad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  </m:t>
                        </m:r>
                        <m:d>
                          <m:dPr>
                            <m:begChr m:val="["/>
                            <m:endChr m:val="]"/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𝑚𝑚</m:t>
                            </m:r>
                          </m:e>
                        </m:d>
                      </m:oMath>
                    </m:oMathPara>
                  </a14:m>
                  <a:endParaRPr lang="pl-PL" sz="1400"/>
                </a:p>
              </xdr:txBody>
            </xdr:sp>
          </mc:Choice>
          <mc:Fallback xmlns="">
            <xdr:sp macro="" textlink="">
              <xdr:nvSpPr>
                <xdr:cNvPr id="13457" name="pole tekstowe 13456">
                  <a:extLst>
                    <a:ext uri="{FF2B5EF4-FFF2-40B4-BE49-F238E27FC236}">
                      <a16:creationId xmlns:a16="http://schemas.microsoft.com/office/drawing/2014/main" id="{11207FB2-AAB0-496D-A783-FD1E30511ABD}"/>
                    </a:ext>
                  </a:extLst>
                </xdr:cNvPr>
                <xdr:cNvSpPr txBox="1"/>
              </xdr:nvSpPr>
              <xdr:spPr>
                <a:xfrm>
                  <a:off x="613833" y="56197500"/>
                  <a:ext cx="7315200" cy="76200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lIns="0" tIns="0" rIns="0" bIns="0" rtlCol="0" anchor="ctr">
                  <a:noAutofit/>
                </a:bodyPr>
                <a:lstStyle/>
                <a:p>
                  <a:pPr/>
                  <a:r>
                    <a:rPr lang="pl-PL" sz="1400" b="0" i="0">
                      <a:latin typeface="Cambria Math" panose="02040503050406030204" pitchFamily="18" charset="0"/>
                    </a:rPr>
                    <a:t>𝑑_𝑘𝑟=5,6</a:t>
                  </a:r>
                  <a:r>
                    <a:rPr lang="pl-PL" sz="1400" b="0" i="0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a:t>⋅√(𝑄_𝑢𝑧𝑢𝑝/(𝑝_2−𝑝_1 ))    [𝑚𝑚]</a:t>
                  </a:r>
                  <a:endParaRPr lang="pl-PL" sz="1400"/>
                </a:p>
              </xdr:txBody>
            </xdr:sp>
          </mc:Fallback>
        </mc:AlternateContent>
        <xdr:sp macro="" textlink="">
          <xdr:nvSpPr>
            <xdr:cNvPr id="13458" name="pole tekstowe 13457">
              <a:extLst>
                <a:ext uri="{FF2B5EF4-FFF2-40B4-BE49-F238E27FC236}">
                  <a16:creationId xmlns:a16="http://schemas.microsoft.com/office/drawing/2014/main" id="{00000000-0008-0000-0A00-000092340000}"/>
                </a:ext>
              </a:extLst>
            </xdr:cNvPr>
            <xdr:cNvSpPr txBox="1"/>
          </xdr:nvSpPr>
          <xdr:spPr>
            <a:xfrm>
              <a:off x="613833" y="56959500"/>
              <a:ext cx="73660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gdzie:</a:t>
              </a:r>
            </a:p>
          </xdr:txBody>
        </xdr:sp>
        <xdr:sp macro="" textlink="">
          <xdr:nvSpPr>
            <xdr:cNvPr id="13459" name="pole tekstowe 13458">
              <a:extLst>
                <a:ext uri="{FF2B5EF4-FFF2-40B4-BE49-F238E27FC236}">
                  <a16:creationId xmlns:a16="http://schemas.microsoft.com/office/drawing/2014/main" id="{00000000-0008-0000-0A00-000093340000}"/>
                </a:ext>
              </a:extLst>
            </xdr:cNvPr>
            <xdr:cNvSpPr txBox="1"/>
          </xdr:nvSpPr>
          <xdr:spPr>
            <a:xfrm>
              <a:off x="1227667" y="57340500"/>
              <a:ext cx="675216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d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kr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- średnica kryzy dławiącej [mm]</a:t>
              </a:r>
            </a:p>
          </xdr:txBody>
        </xdr:sp>
        <xdr:sp macro="" textlink="">
          <xdr:nvSpPr>
            <xdr:cNvPr id="13460" name="pole tekstowe 13459">
              <a:extLst>
                <a:ext uri="{FF2B5EF4-FFF2-40B4-BE49-F238E27FC236}">
                  <a16:creationId xmlns:a16="http://schemas.microsoft.com/office/drawing/2014/main" id="{00000000-0008-0000-0A00-000094340000}"/>
                </a:ext>
              </a:extLst>
            </xdr:cNvPr>
            <xdr:cNvSpPr txBox="1"/>
          </xdr:nvSpPr>
          <xdr:spPr>
            <a:xfrm>
              <a:off x="1227667" y="57721500"/>
              <a:ext cx="675216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Q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uzup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- przepływ w przewodzie uzupełniającym [m3/h]</a:t>
              </a:r>
            </a:p>
          </xdr:txBody>
        </xdr:sp>
        <xdr:sp macro="" textlink="">
          <xdr:nvSpPr>
            <xdr:cNvPr id="13461" name="pole tekstowe 13460">
              <a:extLst>
                <a:ext uri="{FF2B5EF4-FFF2-40B4-BE49-F238E27FC236}">
                  <a16:creationId xmlns:a16="http://schemas.microsoft.com/office/drawing/2014/main" id="{00000000-0008-0000-0A00-000095340000}"/>
                </a:ext>
              </a:extLst>
            </xdr:cNvPr>
            <xdr:cNvSpPr txBox="1"/>
          </xdr:nvSpPr>
          <xdr:spPr>
            <a:xfrm>
              <a:off x="1227667" y="58102500"/>
              <a:ext cx="675216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r>
                <a:rPr lang="pl-PL" sz="1100" b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p</a:t>
              </a:r>
              <a:r>
                <a:rPr lang="pl-PL" sz="1100" b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l-PL" sz="1100" b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- ciśnienie nominalne w sieci </a:t>
              </a:r>
              <a:r>
                <a:rPr lang="pl-PL" sz="1100" b="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ciepłowniczej</a:t>
              </a:r>
              <a:r>
                <a:rPr lang="pl-PL" sz="1100" b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[bar]</a:t>
              </a:r>
              <a:endParaRPr lang="pl-PL" sz="11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462" name="pole tekstowe 13461">
              <a:extLst>
                <a:ext uri="{FF2B5EF4-FFF2-40B4-BE49-F238E27FC236}">
                  <a16:creationId xmlns:a16="http://schemas.microsoft.com/office/drawing/2014/main" id="{00000000-0008-0000-0A00-000096340000}"/>
                </a:ext>
              </a:extLst>
            </xdr:cNvPr>
            <xdr:cNvSpPr txBox="1"/>
          </xdr:nvSpPr>
          <xdr:spPr>
            <a:xfrm>
              <a:off x="1227667" y="58483500"/>
              <a:ext cx="675216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p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1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- ciśnienie dopuszczalne instalacji ogrzewania wodnego [bar]</a:t>
              </a:r>
            </a:p>
          </xdr:txBody>
        </xdr:sp>
        <xdr:sp macro="" textlink="">
          <xdr:nvSpPr>
            <xdr:cNvPr id="13468" name="pole tekstowe 13467">
              <a:extLst>
                <a:ext uri="{FF2B5EF4-FFF2-40B4-BE49-F238E27FC236}">
                  <a16:creationId xmlns:a16="http://schemas.microsoft.com/office/drawing/2014/main" id="{00000000-0008-0000-0A00-00009C340000}"/>
                </a:ext>
              </a:extLst>
            </xdr:cNvPr>
            <xdr:cNvSpPr txBox="1"/>
          </xdr:nvSpPr>
          <xdr:spPr>
            <a:xfrm>
              <a:off x="1227667" y="59055000"/>
              <a:ext cx="1841500" cy="2000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Q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uzup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  <xdr:sp macro="" textlink="'obl_W.C.1'!E9">
          <xdr:nvSpPr>
            <xdr:cNvPr id="13469" name="pole tekstowe 13468">
              <a:extLst>
                <a:ext uri="{FF2B5EF4-FFF2-40B4-BE49-F238E27FC236}">
                  <a16:creationId xmlns:a16="http://schemas.microsoft.com/office/drawing/2014/main" id="{00000000-0008-0000-0A00-00009D340000}"/>
                </a:ext>
              </a:extLst>
            </xdr:cNvPr>
            <xdr:cNvSpPr txBox="1"/>
          </xdr:nvSpPr>
          <xdr:spPr>
            <a:xfrm>
              <a:off x="1227667" y="59436000"/>
              <a:ext cx="675216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38D0EA30-90B1-4236-95C7-5F50B22A9FA5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p₂ = 6 [bar]</a:t>
              </a:fld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'obl_W.C.1'!E8">
          <xdr:nvSpPr>
            <xdr:cNvPr id="13470" name="pole tekstowe 13469">
              <a:extLst>
                <a:ext uri="{FF2B5EF4-FFF2-40B4-BE49-F238E27FC236}">
                  <a16:creationId xmlns:a16="http://schemas.microsoft.com/office/drawing/2014/main" id="{00000000-0008-0000-0A00-00009E340000}"/>
                </a:ext>
              </a:extLst>
            </xdr:cNvPr>
            <xdr:cNvSpPr txBox="1"/>
          </xdr:nvSpPr>
          <xdr:spPr>
            <a:xfrm>
              <a:off x="1227667" y="59817000"/>
              <a:ext cx="675216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2877838D-EC86-44F3-912F-DBDB2A343F53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p₁ = 3,5 [bar]</a:t>
              </a:fld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'obl_W.C.1'!E97">
          <xdr:nvSpPr>
            <xdr:cNvPr id="13471" name="pole tekstowe 13470">
              <a:extLst>
                <a:ext uri="{FF2B5EF4-FFF2-40B4-BE49-F238E27FC236}">
                  <a16:creationId xmlns:a16="http://schemas.microsoft.com/office/drawing/2014/main" id="{00000000-0008-0000-0A00-00009F340000}"/>
                </a:ext>
              </a:extLst>
            </xdr:cNvPr>
            <xdr:cNvSpPr txBox="1"/>
          </xdr:nvSpPr>
          <xdr:spPr>
            <a:xfrm>
              <a:off x="1580092" y="60198000"/>
              <a:ext cx="675216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A4C8394E-094C-4B21-9FC1-21B36EF7ED32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19,24 [mm]</a:t>
              </a:fld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472" name="pole tekstowe 13471">
              <a:extLst>
                <a:ext uri="{FF2B5EF4-FFF2-40B4-BE49-F238E27FC236}">
                  <a16:creationId xmlns:a16="http://schemas.microsoft.com/office/drawing/2014/main" id="{00000000-0008-0000-0A00-0000A0340000}"/>
                </a:ext>
              </a:extLst>
            </xdr:cNvPr>
            <xdr:cNvSpPr txBox="1"/>
          </xdr:nvSpPr>
          <xdr:spPr>
            <a:xfrm>
              <a:off x="1227667" y="60198000"/>
              <a:ext cx="1841500" cy="2000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d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kr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  <xdr:sp macro="" textlink="'obl_W.C.1'!C99">
          <xdr:nvSpPr>
            <xdr:cNvPr id="13473" name="pole tekstowe 13472">
              <a:extLst>
                <a:ext uri="{FF2B5EF4-FFF2-40B4-BE49-F238E27FC236}">
                  <a16:creationId xmlns:a16="http://schemas.microsoft.com/office/drawing/2014/main" id="{00000000-0008-0000-0A00-0000A1340000}"/>
                </a:ext>
              </a:extLst>
            </xdr:cNvPr>
            <xdr:cNvSpPr txBox="1"/>
          </xdr:nvSpPr>
          <xdr:spPr>
            <a:xfrm>
              <a:off x="613833" y="60579000"/>
              <a:ext cx="6752167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E137AC32-BDDD-4EDE-8EC7-21EAB20C3FD2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Należy zastosować kryzę dławiącą o średnicy równej lub mniejszej od: 19,24 [mm]</a:t>
              </a:fld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'obl_W.C.1'!C100">
          <xdr:nvSpPr>
            <xdr:cNvPr id="13474" name="pole tekstowe 13473">
              <a:extLst>
                <a:ext uri="{FF2B5EF4-FFF2-40B4-BE49-F238E27FC236}">
                  <a16:creationId xmlns:a16="http://schemas.microsoft.com/office/drawing/2014/main" id="{00000000-0008-0000-0A00-0000A2340000}"/>
                </a:ext>
              </a:extLst>
            </xdr:cNvPr>
            <xdr:cNvSpPr txBox="1"/>
          </xdr:nvSpPr>
          <xdr:spPr>
            <a:xfrm>
              <a:off x="613833" y="60960000"/>
              <a:ext cx="6752167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B004C250-CCF3-4C0D-AA1B-C53F21F8C964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lub ogranicznik przepływu uzupełniającego do poziomu: 29,51 [m³/h]</a:t>
              </a:fld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43</xdr:row>
      <xdr:rowOff>0</xdr:rowOff>
    </xdr:from>
    <xdr:to>
      <xdr:col>13</xdr:col>
      <xdr:colOff>0</xdr:colOff>
      <xdr:row>43</xdr:row>
      <xdr:rowOff>0</xdr:rowOff>
    </xdr:to>
    <xdr:cxnSp macro="">
      <xdr:nvCxnSpPr>
        <xdr:cNvPr id="13476" name="Łącznik prosty 13475">
          <a:extLst>
            <a:ext uri="{FF2B5EF4-FFF2-40B4-BE49-F238E27FC236}">
              <a16:creationId xmlns:a16="http://schemas.microsoft.com/office/drawing/2014/main" id="{00000000-0008-0000-0A00-0000A4340000}"/>
            </a:ext>
          </a:extLst>
        </xdr:cNvPr>
        <xdr:cNvCxnSpPr/>
      </xdr:nvCxnSpPr>
      <xdr:spPr>
        <a:xfrm>
          <a:off x="609600" y="8191500"/>
          <a:ext cx="7315200" cy="0"/>
        </a:xfrm>
        <a:prstGeom prst="line">
          <a:avLst/>
        </a:prstGeom>
        <a:ln w="28575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44</xdr:row>
      <xdr:rowOff>0</xdr:rowOff>
    </xdr:from>
    <xdr:to>
      <xdr:col>13</xdr:col>
      <xdr:colOff>0</xdr:colOff>
      <xdr:row>46</xdr:row>
      <xdr:rowOff>0</xdr:rowOff>
    </xdr:to>
    <xdr:sp macro="" textlink="">
      <xdr:nvSpPr>
        <xdr:cNvPr id="13478" name="pole tekstowe 13477">
          <a:extLst>
            <a:ext uri="{FF2B5EF4-FFF2-40B4-BE49-F238E27FC236}">
              <a16:creationId xmlns:a16="http://schemas.microsoft.com/office/drawing/2014/main" id="{00000000-0008-0000-0A00-0000A6340000}"/>
            </a:ext>
          </a:extLst>
        </xdr:cNvPr>
        <xdr:cNvSpPr txBox="1"/>
      </xdr:nvSpPr>
      <xdr:spPr>
        <a:xfrm>
          <a:off x="609600" y="8382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Dobór zaworu (-ów) bezpieczeństwa dla wymienników ciepła wg EN-PN ISO 4126-1</a:t>
          </a:r>
        </a:p>
      </xdr:txBody>
    </xdr:sp>
    <xdr:clientData/>
  </xdr:twoCellAnchor>
  <xdr:twoCellAnchor>
    <xdr:from>
      <xdr:col>1</xdr:col>
      <xdr:colOff>0</xdr:colOff>
      <xdr:row>45</xdr:row>
      <xdr:rowOff>127000</xdr:rowOff>
    </xdr:from>
    <xdr:to>
      <xdr:col>13</xdr:col>
      <xdr:colOff>0</xdr:colOff>
      <xdr:row>48</xdr:row>
      <xdr:rowOff>127000</xdr:rowOff>
    </xdr:to>
    <xdr:sp macro="" textlink="">
      <xdr:nvSpPr>
        <xdr:cNvPr id="13479" name="pole tekstowe 13478">
          <a:extLst>
            <a:ext uri="{FF2B5EF4-FFF2-40B4-BE49-F238E27FC236}">
              <a16:creationId xmlns:a16="http://schemas.microsoft.com/office/drawing/2014/main" id="{00000000-0008-0000-0A00-0000A7340000}"/>
            </a:ext>
          </a:extLst>
        </xdr:cNvPr>
        <xdr:cNvSpPr txBox="1"/>
      </xdr:nvSpPr>
      <xdr:spPr>
        <a:xfrm>
          <a:off x="613833" y="8699500"/>
          <a:ext cx="73660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Dotyczy gdy ciśnienie maksymalne w sieci ciepłowniczej jest nie niższe niż ciśnienie maksymalne w instalacji!!!</a:t>
          </a:r>
        </a:p>
      </xdr:txBody>
    </xdr:sp>
    <xdr:clientData/>
  </xdr:twoCellAnchor>
  <xdr:twoCellAnchor>
    <xdr:from>
      <xdr:col>14</xdr:col>
      <xdr:colOff>0</xdr:colOff>
      <xdr:row>4</xdr:row>
      <xdr:rowOff>0</xdr:rowOff>
    </xdr:from>
    <xdr:to>
      <xdr:col>20</xdr:col>
      <xdr:colOff>0</xdr:colOff>
      <xdr:row>23</xdr:row>
      <xdr:rowOff>0</xdr:rowOff>
    </xdr:to>
    <xdr:grpSp>
      <xdr:nvGrpSpPr>
        <xdr:cNvPr id="2" name="Grupa 1">
          <a:hlinkClick xmlns:r="http://schemas.openxmlformats.org/officeDocument/2006/relationships" r:id="rId8" tooltip="Pobrać kartę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8534400" y="762000"/>
          <a:ext cx="3657600" cy="3619500"/>
          <a:chOff x="9144000" y="762000"/>
          <a:chExt cx="3657600" cy="3619500"/>
        </a:xfrm>
      </xdr:grpSpPr>
      <xdr:sp macro="" textlink="">
        <xdr:nvSpPr>
          <xdr:cNvPr id="7" name="Prostokąt: zaokrąglone rogi 6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/>
        </xdr:nvSpPr>
        <xdr:spPr>
          <a:xfrm>
            <a:off x="9144000" y="762000"/>
            <a:ext cx="3657600" cy="3619500"/>
          </a:xfrm>
          <a:prstGeom prst="roundRect">
            <a:avLst>
              <a:gd name="adj" fmla="val 8621"/>
            </a:avLst>
          </a:prstGeom>
          <a:solidFill>
            <a:srgbClr val="F2ECE7"/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>
            <a:glow rad="63500">
              <a:schemeClr val="accent3">
                <a:satMod val="175000"/>
                <a:alpha val="40000"/>
              </a:schemeClr>
            </a:glo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8" name="Grafika 7" descr="Pobieranie z chmury z wypełnieniem pełnym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12001500" y="847725"/>
            <a:ext cx="720000" cy="720000"/>
          </a:xfrm>
          <a:prstGeom prst="rect">
            <a:avLst/>
          </a:prstGeom>
        </xdr:spPr>
      </xdr:pic>
      <xdr:grpSp>
        <xdr:nvGrpSpPr>
          <xdr:cNvPr id="9" name="Grupa 8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GrpSpPr/>
        </xdr:nvGrpSpPr>
        <xdr:grpSpPr>
          <a:xfrm>
            <a:off x="10119651" y="1495425"/>
            <a:ext cx="1706298" cy="2714625"/>
            <a:chOff x="8534400" y="1524000"/>
            <a:chExt cx="1706298" cy="2714625"/>
          </a:xfrm>
        </xdr:grpSpPr>
        <xdr:pic>
          <xdr:nvPicPr>
            <xdr:cNvPr id="45" name="Obraz 44">
              <a:extLst>
                <a:ext uri="{FF2B5EF4-FFF2-40B4-BE49-F238E27FC236}">
                  <a16:creationId xmlns:a16="http://schemas.microsoft.com/office/drawing/2014/main" id="{00000000-0008-0000-0A00-00002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print">
              <a:extLst>
                <a:ext uri="{BEBA8EAE-BF5A-486C-A8C5-ECC9F3942E4B}">
                  <a14:imgProps xmlns:a14="http://schemas.microsoft.com/office/drawing/2010/main">
                    <a14:imgLayer r:embed="rId12">
                      <a14:imgEffect>
                        <a14:backgroundRemoval t="10000" b="90000" l="10000" r="90000">
                          <a14:foregroundMark x1="61684" y1="21811" x2="61684" y2="21811"/>
                          <a14:foregroundMark x1="67010" y1="23457" x2="67010" y2="23457"/>
                          <a14:foregroundMark x1="51546" y1="22531" x2="51546" y2="22531"/>
                          <a14:foregroundMark x1="56529" y1="19959" x2="56529" y2="19959"/>
                          <a14:foregroundMark x1="55842" y1="19136" x2="55842" y2="19136"/>
                          <a14:foregroundMark x1="53093" y1="18416" x2="53093" y2="18416"/>
                          <a14:foregroundMark x1="51718" y1="16461" x2="51718" y2="16461"/>
                          <a14:foregroundMark x1="52405" y1="19033" x2="52405" y2="19033"/>
                          <a14:foregroundMark x1="51546" y1="18724" x2="51546" y2="18724"/>
                          <a14:foregroundMark x1="50172" y1="18519" x2="50172" y2="18519"/>
                          <a14:foregroundMark x1="62027" y1="20062" x2="62027" y2="20062"/>
                          <a14:foregroundMark x1="54467" y1="18519" x2="54467" y2="18519"/>
                          <a14:foregroundMark x1="51890" y1="17901" x2="51890" y2="17901"/>
                          <a14:foregroundMark x1="50515" y1="17901" x2="50515" y2="17901"/>
                          <a14:foregroundMark x1="54983" y1="18724" x2="54983" y2="18724"/>
                          <a14:foregroundMark x1="55498" y1="18827" x2="55498" y2="18827"/>
                          <a14:foregroundMark x1="56014" y1="18827" x2="56014" y2="18827"/>
                          <a14:foregroundMark x1="50859" y1="18621" x2="50859" y2="18621"/>
                          <a14:foregroundMark x1="64433" y1="47428" x2="64433" y2="47428"/>
                          <a14:foregroundMark x1="64433" y1="47840" x2="64433" y2="47840"/>
                          <a14:foregroundMark x1="64433" y1="48148" x2="64433" y2="48148"/>
                          <a14:foregroundMark x1="64605" y1="46811" x2="64605" y2="46811"/>
                          <a14:foregroundMark x1="64605" y1="46399" x2="64605" y2="46399"/>
                          <a14:foregroundMark x1="64605" y1="49588" x2="64605" y2="49588"/>
                          <a14:foregroundMark x1="65120" y1="50412" x2="65120" y2="50412"/>
                          <a14:foregroundMark x1="65979" y1="48457" x2="65979" y2="48457"/>
                          <a14:foregroundMark x1="65979" y1="21399" x2="65979" y2="21399"/>
                          <a14:foregroundMark x1="46392" y1="21399" x2="46392" y2="21399"/>
                          <a14:foregroundMark x1="53952" y1="16667" x2="53952" y2="16667"/>
                          <a14:foregroundMark x1="52749" y1="13889" x2="52749" y2="13889"/>
                          <a14:backgroundMark x1="68900" y1="55144" x2="68900" y2="55144"/>
                          <a14:backgroundMark x1="64777" y1="49486" x2="64777" y2="49486"/>
                          <a14:backgroundMark x1="64948" y1="48148" x2="64948" y2="48148"/>
                          <a14:backgroundMark x1="64948" y1="47531" x2="64948" y2="47531"/>
                          <a14:backgroundMark x1="64948" y1="46914" x2="64948" y2="46914"/>
                          <a14:backgroundMark x1="65120" y1="50309" x2="65120" y2="50309"/>
                          <a14:backgroundMark x1="64777" y1="46502" x2="64777" y2="46502"/>
                          <a14:backgroundMark x1="64948" y1="46091" x2="64948" y2="46091"/>
                          <a14:backgroundMark x1="50344" y1="18930" x2="50344" y2="18930"/>
                          <a14:backgroundMark x1="63058" y1="23354" x2="63058" y2="23354"/>
                          <a14:backgroundMark x1="51375" y1="18210" x2="51375" y2="18210"/>
                          <a14:backgroundMark x1="54296" y1="18930" x2="54296" y2="18930"/>
                          <a14:backgroundMark x1="50859" y1="18107" x2="50859" y2="18107"/>
                          <a14:backgroundMark x1="52234" y1="18313" x2="52234" y2="18313"/>
                          <a14:backgroundMark x1="55155" y1="18930" x2="55155" y2="18930"/>
                          <a14:backgroundMark x1="53952" y1="18724" x2="53952" y2="18724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534400" y="1524000"/>
              <a:ext cx="1706298" cy="2644131"/>
            </a:xfrm>
            <a:prstGeom prst="rect">
              <a:avLst/>
            </a:prstGeom>
          </xdr:spPr>
        </xdr:pic>
        <xdr:sp macro="" textlink="">
          <xdr:nvSpPr>
            <xdr:cNvPr id="13443" name="pole tekstowe 13442">
              <a:extLst>
                <a:ext uri="{FF2B5EF4-FFF2-40B4-BE49-F238E27FC236}">
                  <a16:creationId xmlns:a16="http://schemas.microsoft.com/office/drawing/2014/main" id="{00000000-0008-0000-0A00-000083340000}"/>
                </a:ext>
              </a:extLst>
            </xdr:cNvPr>
            <xdr:cNvSpPr txBox="1"/>
          </xdr:nvSpPr>
          <xdr:spPr>
            <a:xfrm>
              <a:off x="8777949" y="4010025"/>
              <a:ext cx="121920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l-PL" sz="1100">
                  <a:latin typeface="Arial" panose="020B0604020202020204" pitchFamily="34" charset="0"/>
                  <a:cs typeface="Arial" panose="020B0604020202020204" pitchFamily="34" charset="0"/>
                </a:rPr>
                <a:t>DSV 15-50 DGF</a:t>
              </a:r>
            </a:p>
          </xdr:txBody>
        </xdr:sp>
      </xdr:grpSp>
      <xdr:sp macro="" textlink="">
        <xdr:nvSpPr>
          <xdr:cNvPr id="16" name="pole tekstowe 15">
            <a:extLst>
              <a:ext uri="{FF2B5EF4-FFF2-40B4-BE49-F238E27FC236}">
                <a16:creationId xmlns:a16="http://schemas.microsoft.com/office/drawing/2014/main" id="{00000000-0008-0000-0A00-000010000000}"/>
              </a:ext>
            </a:extLst>
          </xdr:cNvPr>
          <xdr:cNvSpPr txBox="1"/>
        </xdr:nvSpPr>
        <xdr:spPr>
          <a:xfrm>
            <a:off x="9144000" y="952500"/>
            <a:ext cx="36576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1400" b="1">
                <a:latin typeface="Arial" panose="020B0604020202020204" pitchFamily="34" charset="0"/>
                <a:cs typeface="Arial" panose="020B0604020202020204" pitchFamily="34" charset="0"/>
              </a:rPr>
              <a:t>Pobierz kartę</a:t>
            </a:r>
          </a:p>
        </xdr:txBody>
      </xdr:sp>
    </xdr:grpSp>
    <xdr:clientData/>
  </xdr:twoCellAnchor>
  <xdr:twoCellAnchor>
    <xdr:from>
      <xdr:col>1</xdr:col>
      <xdr:colOff>0</xdr:colOff>
      <xdr:row>223</xdr:row>
      <xdr:rowOff>95250</xdr:rowOff>
    </xdr:from>
    <xdr:to>
      <xdr:col>13</xdr:col>
      <xdr:colOff>0</xdr:colOff>
      <xdr:row>224</xdr:row>
      <xdr:rowOff>95250</xdr:rowOff>
    </xdr:to>
    <xdr:sp macro="" textlink="'obl_W.C.1'!C37">
      <xdr:nvSpPr>
        <xdr:cNvPr id="13466" name="pole tekstowe 13465">
          <a:extLst>
            <a:ext uri="{FF2B5EF4-FFF2-40B4-BE49-F238E27FC236}">
              <a16:creationId xmlns:a16="http://schemas.microsoft.com/office/drawing/2014/main" id="{00000000-0008-0000-0A00-00009A340000}"/>
            </a:ext>
          </a:extLst>
        </xdr:cNvPr>
        <xdr:cNvSpPr txBox="1"/>
      </xdr:nvSpPr>
      <xdr:spPr>
        <a:xfrm>
          <a:off x="609600" y="4257675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8AA57EE-8959-4351-BBF0-B32691D4DF65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Średnica kanału dolotowego: 39 [mm]</a:t>
          </a:fld>
          <a:endParaRPr lang="en-US" sz="11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332</xdr:row>
      <xdr:rowOff>0</xdr:rowOff>
    </xdr:from>
    <xdr:to>
      <xdr:col>24</xdr:col>
      <xdr:colOff>0</xdr:colOff>
      <xdr:row>334</xdr:row>
      <xdr:rowOff>0</xdr:rowOff>
    </xdr:to>
    <xdr:sp macro="" textlink="">
      <xdr:nvSpPr>
        <xdr:cNvPr id="13475" name="pole tekstowe 13474">
          <a:extLst>
            <a:ext uri="{FF2B5EF4-FFF2-40B4-BE49-F238E27FC236}">
              <a16:creationId xmlns:a16="http://schemas.microsoft.com/office/drawing/2014/main" id="{00000000-0008-0000-0A00-0000A3340000}"/>
            </a:ext>
          </a:extLst>
        </xdr:cNvPr>
        <xdr:cNvSpPr txBox="1"/>
      </xdr:nvSpPr>
      <xdr:spPr>
        <a:xfrm>
          <a:off x="0" y="20193000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© 2024, Oleksandr Tymkiv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69652</xdr:rowOff>
    </xdr:from>
    <xdr:to>
      <xdr:col>3</xdr:col>
      <xdr:colOff>161925</xdr:colOff>
      <xdr:row>2</xdr:row>
      <xdr:rowOff>161925</xdr:rowOff>
    </xdr:to>
    <xdr:pic>
      <xdr:nvPicPr>
        <xdr:cNvPr id="3" name="Grafik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69652"/>
          <a:ext cx="1828800" cy="4732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329</xdr:row>
      <xdr:rowOff>9525</xdr:rowOff>
    </xdr:from>
    <xdr:to>
      <xdr:col>24</xdr:col>
      <xdr:colOff>0</xdr:colOff>
      <xdr:row>331</xdr:row>
      <xdr:rowOff>9525</xdr:rowOff>
    </xdr:to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0" y="30680025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IMI HYDRONIC ENGINEERING nie ponosi odpowiedzialności za ewentualne skutki wywołane przez: niewłaściwą obsługę, złą interpretację wyników obliczeń, błędne wyniki obliczeń.</a:t>
          </a:r>
        </a:p>
      </xdr:txBody>
    </xdr:sp>
    <xdr:clientData/>
  </xdr:twoCellAnchor>
  <xdr:twoCellAnchor editAs="oneCell">
    <xdr:from>
      <xdr:col>0</xdr:col>
      <xdr:colOff>0</xdr:colOff>
      <xdr:row>325</xdr:row>
      <xdr:rowOff>0</xdr:rowOff>
    </xdr:from>
    <xdr:to>
      <xdr:col>4</xdr:col>
      <xdr:colOff>0</xdr:colOff>
      <xdr:row>328</xdr:row>
      <xdr:rowOff>84992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08500"/>
          <a:ext cx="2438400" cy="656492"/>
        </a:xfrm>
        <a:prstGeom prst="rect">
          <a:avLst/>
        </a:prstGeom>
      </xdr:spPr>
    </xdr:pic>
    <xdr:clientData/>
  </xdr:twoCellAnchor>
  <xdr:twoCellAnchor>
    <xdr:from>
      <xdr:col>5</xdr:col>
      <xdr:colOff>75298</xdr:colOff>
      <xdr:row>1</xdr:row>
      <xdr:rowOff>0</xdr:rowOff>
    </xdr:from>
    <xdr:to>
      <xdr:col>8</xdr:col>
      <xdr:colOff>226498</xdr:colOff>
      <xdr:row>3</xdr:row>
      <xdr:rowOff>0</xdr:rowOff>
    </xdr:to>
    <xdr:sp macro="" textlink="">
      <xdr:nvSpPr>
        <xdr:cNvPr id="10" name="pole tekstowe 9">
          <a:hlinkClick xmlns:r="http://schemas.openxmlformats.org/officeDocument/2006/relationships" r:id="rId5" tooltip="wg WUDT+EN4126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 txBox="1"/>
      </xdr:nvSpPr>
      <xdr:spPr>
        <a:xfrm>
          <a:off x="3123298" y="190500"/>
          <a:ext cx="19800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chemeClr val="bg1"/>
              </a:solidFill>
              <a:effectLst/>
            </a:rPr>
            <a:t>wg WUDT+EN4126</a:t>
          </a:r>
        </a:p>
      </xdr:txBody>
    </xdr:sp>
    <xdr:clientData/>
  </xdr:twoCellAnchor>
  <xdr:twoCellAnchor>
    <xdr:from>
      <xdr:col>8</xdr:col>
      <xdr:colOff>371475</xdr:colOff>
      <xdr:row>1</xdr:row>
      <xdr:rowOff>0</xdr:rowOff>
    </xdr:from>
    <xdr:to>
      <xdr:col>12</xdr:col>
      <xdr:colOff>101771</xdr:colOff>
      <xdr:row>3</xdr:row>
      <xdr:rowOff>11605</xdr:rowOff>
    </xdr:to>
    <xdr:grpSp>
      <xdr:nvGrpSpPr>
        <xdr:cNvPr id="12" name="Grupa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GrpSpPr/>
      </xdr:nvGrpSpPr>
      <xdr:grpSpPr>
        <a:xfrm>
          <a:off x="5248275" y="190500"/>
          <a:ext cx="2168696" cy="392605"/>
          <a:chOff x="3617573" y="1881659"/>
          <a:chExt cx="2168696" cy="392605"/>
        </a:xfrm>
        <a:solidFill>
          <a:schemeClr val="bg1"/>
        </a:solidFill>
      </xdr:grpSpPr>
      <xdr:sp macro="" textlink="">
        <xdr:nvSpPr>
          <xdr:cNvPr id="14" name="Prostokąt: zaokrąglone rogi 13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SpPr/>
        </xdr:nvSpPr>
        <xdr:spPr>
          <a:xfrm>
            <a:off x="3711921" y="1881659"/>
            <a:ext cx="1980000" cy="360000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  <xdr:sp macro="" textlink="">
        <xdr:nvSpPr>
          <xdr:cNvPr id="15" name="Dowolny kształt: kształt 14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SpPr/>
        </xdr:nvSpPr>
        <xdr:spPr>
          <a:xfrm>
            <a:off x="3617573" y="2172605"/>
            <a:ext cx="2168696" cy="101659"/>
          </a:xfrm>
          <a:custGeom>
            <a:avLst/>
            <a:gdLst>
              <a:gd name="connsiteX0" fmla="*/ 95073 w 2168696"/>
              <a:gd name="connsiteY0" fmla="*/ 0 h 101659"/>
              <a:gd name="connsiteX1" fmla="*/ 2073623 w 2168696"/>
              <a:gd name="connsiteY1" fmla="*/ 0 h 101659"/>
              <a:gd name="connsiteX2" fmla="*/ 2136729 w 2168696"/>
              <a:gd name="connsiteY2" fmla="*/ 95205 h 101659"/>
              <a:gd name="connsiteX3" fmla="*/ 2168696 w 2168696"/>
              <a:gd name="connsiteY3" fmla="*/ 101659 h 101659"/>
              <a:gd name="connsiteX4" fmla="*/ 0 w 2168696"/>
              <a:gd name="connsiteY4" fmla="*/ 101659 h 101659"/>
              <a:gd name="connsiteX5" fmla="*/ 31967 w 2168696"/>
              <a:gd name="connsiteY5" fmla="*/ 95205 h 101659"/>
              <a:gd name="connsiteX6" fmla="*/ 95073 w 2168696"/>
              <a:gd name="connsiteY6" fmla="*/ 0 h 10165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168696" h="101659">
                <a:moveTo>
                  <a:pt x="95073" y="0"/>
                </a:moveTo>
                <a:lnTo>
                  <a:pt x="2073623" y="0"/>
                </a:lnTo>
                <a:cubicBezTo>
                  <a:pt x="2073623" y="42799"/>
                  <a:pt x="2099644" y="79520"/>
                  <a:pt x="2136729" y="95205"/>
                </a:cubicBezTo>
                <a:lnTo>
                  <a:pt x="2168696" y="101659"/>
                </a:lnTo>
                <a:lnTo>
                  <a:pt x="0" y="101659"/>
                </a:lnTo>
                <a:lnTo>
                  <a:pt x="31967" y="95205"/>
                </a:lnTo>
                <a:cubicBezTo>
                  <a:pt x="69052" y="79520"/>
                  <a:pt x="95073" y="42799"/>
                  <a:pt x="95073" y="0"/>
                </a:cubicBezTo>
                <a:close/>
              </a:path>
            </a:pathLst>
          </a:cu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>
            <a:noAutofit/>
          </a:bodyPr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</xdr:grpSp>
    <xdr:clientData/>
  </xdr:twoCellAnchor>
  <xdr:twoCellAnchor>
    <xdr:from>
      <xdr:col>8</xdr:col>
      <xdr:colOff>541423</xdr:colOff>
      <xdr:row>1</xdr:row>
      <xdr:rowOff>0</xdr:rowOff>
    </xdr:from>
    <xdr:to>
      <xdr:col>11</xdr:col>
      <xdr:colOff>541423</xdr:colOff>
      <xdr:row>3</xdr:row>
      <xdr:rowOff>0</xdr:rowOff>
    </xdr:to>
    <xdr:sp macro="" textlink="">
      <xdr:nvSpPr>
        <xdr:cNvPr id="13" name="pole tekstowe 12">
          <a:hlinkClick xmlns:r="http://schemas.openxmlformats.org/officeDocument/2006/relationships" r:id="rId6" tooltip="wg WUDT+PN02414"/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 txBox="1"/>
      </xdr:nvSpPr>
      <xdr:spPr>
        <a:xfrm>
          <a:off x="5418223" y="190500"/>
          <a:ext cx="18288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 cap="none" spc="0">
              <a:ln w="0"/>
              <a:solidFill>
                <a:srgbClr val="EF8106"/>
              </a:solidFill>
              <a:effectLst/>
            </a:rPr>
            <a:t>wg WUDT+PN02414</a:t>
          </a:r>
        </a:p>
      </xdr:txBody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8</xdr:row>
      <xdr:rowOff>0</xdr:rowOff>
    </xdr:to>
    <xdr:grpSp>
      <xdr:nvGrpSpPr>
        <xdr:cNvPr id="17" name="Grupa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GrpSpPr/>
      </xdr:nvGrpSpPr>
      <xdr:grpSpPr>
        <a:xfrm>
          <a:off x="0" y="952500"/>
          <a:ext cx="609600" cy="571500"/>
          <a:chOff x="9144000" y="952500"/>
          <a:chExt cx="609600" cy="571500"/>
        </a:xfrm>
      </xdr:grpSpPr>
      <xdr:sp macro="" textlink="">
        <xdr:nvSpPr>
          <xdr:cNvPr id="18" name="Strzałka: pagon 17">
            <a:hlinkClick xmlns:r="http://schemas.openxmlformats.org/officeDocument/2006/relationships" r:id="rId7" tooltip="Start"/>
            <a:extLst>
              <a:ext uri="{FF2B5EF4-FFF2-40B4-BE49-F238E27FC236}">
                <a16:creationId xmlns:a16="http://schemas.microsoft.com/office/drawing/2014/main" id="{00000000-0008-0000-0C00-000012000000}"/>
              </a:ext>
            </a:extLst>
          </xdr:cNvPr>
          <xdr:cNvSpPr/>
        </xdr:nvSpPr>
        <xdr:spPr>
          <a:xfrm flipH="1">
            <a:off x="9268800" y="952500"/>
            <a:ext cx="360000" cy="571500"/>
          </a:xfrm>
          <a:prstGeom prst="chevron">
            <a:avLst/>
          </a:prstGeom>
          <a:gradFill flip="none" rotWithShape="1">
            <a:gsLst>
              <a:gs pos="50000">
                <a:srgbClr val="EF8106"/>
              </a:gs>
              <a:gs pos="50000">
                <a:schemeClr val="bg2">
                  <a:lumMod val="5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>
              <a:solidFill>
                <a:schemeClr val="tx1"/>
              </a:solidFill>
            </a:endParaRPr>
          </a:p>
        </xdr:txBody>
      </xdr:sp>
      <xdr:sp macro="" textlink="">
        <xdr:nvSpPr>
          <xdr:cNvPr id="19" name="Prostokąt 18">
            <a:extLst>
              <a:ext uri="{FF2B5EF4-FFF2-40B4-BE49-F238E27FC236}">
                <a16:creationId xmlns:a16="http://schemas.microsoft.com/office/drawing/2014/main" id="{00000000-0008-0000-0C00-000013000000}"/>
              </a:ext>
            </a:extLst>
          </xdr:cNvPr>
          <xdr:cNvSpPr/>
        </xdr:nvSpPr>
        <xdr:spPr>
          <a:xfrm>
            <a:off x="9144000" y="952500"/>
            <a:ext cx="609600" cy="571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</xdr:grpSp>
    <xdr:clientData/>
  </xdr:twoCellAnchor>
  <xdr:twoCellAnchor>
    <xdr:from>
      <xdr:col>3</xdr:col>
      <xdr:colOff>0</xdr:colOff>
      <xdr:row>5</xdr:row>
      <xdr:rowOff>0</xdr:rowOff>
    </xdr:from>
    <xdr:to>
      <xdr:col>11</xdr:col>
      <xdr:colOff>0</xdr:colOff>
      <xdr:row>8</xdr:row>
      <xdr:rowOff>0</xdr:rowOff>
    </xdr:to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1828800" y="952500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Dobór zaworu bezpieczeństwa dla wymienników ciepła</a:t>
          </a:r>
          <a:endParaRPr lang="pl-PL" sz="16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4</xdr:col>
      <xdr:colOff>0</xdr:colOff>
      <xdr:row>11</xdr:row>
      <xdr:rowOff>0</xdr:rowOff>
    </xdr:to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 txBox="1"/>
      </xdr:nvSpPr>
      <xdr:spPr>
        <a:xfrm>
          <a:off x="1219200" y="17145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Opis: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4</xdr:col>
      <xdr:colOff>0</xdr:colOff>
      <xdr:row>13</xdr:row>
      <xdr:rowOff>0</xdr:rowOff>
    </xdr:to>
    <xdr:sp macro="" textlink="">
      <xdr:nvSpPr>
        <xdr:cNvPr id="21" name="pole tekstowe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1219200" y="2095500"/>
          <a:ext cx="1219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 b="1">
              <a:latin typeface="Arial" panose="020B0604020202020204" pitchFamily="34" charset="0"/>
              <a:cs typeface="Arial" panose="020B0604020202020204" pitchFamily="34" charset="0"/>
            </a:rPr>
            <a:t>Opracował:</a:t>
          </a:r>
        </a:p>
      </xdr:txBody>
    </xdr:sp>
    <xdr:clientData/>
  </xdr:twoCellAnchor>
  <xdr:twoCellAnchor>
    <xdr:from>
      <xdr:col>1</xdr:col>
      <xdr:colOff>1</xdr:colOff>
      <xdr:row>14</xdr:row>
      <xdr:rowOff>9526</xdr:rowOff>
    </xdr:from>
    <xdr:to>
      <xdr:col>7</xdr:col>
      <xdr:colOff>0</xdr:colOff>
      <xdr:row>15</xdr:row>
      <xdr:rowOff>9525</xdr:rowOff>
    </xdr:to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 txBox="1"/>
      </xdr:nvSpPr>
      <xdr:spPr>
        <a:xfrm>
          <a:off x="609601" y="2676526"/>
          <a:ext cx="3657599" cy="190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N - maksymalna trwała moc cieplna źródła [kW]:</a:t>
          </a:r>
        </a:p>
      </xdr:txBody>
    </xdr:sp>
    <xdr:clientData/>
  </xdr:twoCellAnchor>
  <xdr:twoCellAnchor>
    <xdr:from>
      <xdr:col>1</xdr:col>
      <xdr:colOff>0</xdr:colOff>
      <xdr:row>16</xdr:row>
      <xdr:rowOff>9523</xdr:rowOff>
    </xdr:from>
    <xdr:to>
      <xdr:col>9</xdr:col>
      <xdr:colOff>0</xdr:colOff>
      <xdr:row>16</xdr:row>
      <xdr:rowOff>190499</xdr:rowOff>
    </xdr:to>
    <xdr:sp macro="" textlink="">
      <xdr:nvSpPr>
        <xdr:cNvPr id="23" name="pole tekstowe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 txBox="1"/>
      </xdr:nvSpPr>
      <xdr:spPr>
        <a:xfrm>
          <a:off x="609600" y="3057523"/>
          <a:ext cx="4876800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- ciśnienie manometryczne nastawy zaworu bezpieczeństwa [bar]:</a:t>
          </a:r>
        </a:p>
      </xdr:txBody>
    </xdr:sp>
    <xdr:clientData/>
  </xdr:twoCellAnchor>
  <xdr:twoCellAnchor>
    <xdr:from>
      <xdr:col>1</xdr:col>
      <xdr:colOff>0</xdr:colOff>
      <xdr:row>20</xdr:row>
      <xdr:rowOff>9524</xdr:rowOff>
    </xdr:from>
    <xdr:to>
      <xdr:col>7</xdr:col>
      <xdr:colOff>0</xdr:colOff>
      <xdr:row>20</xdr:row>
      <xdr:rowOff>190499</xdr:rowOff>
    </xdr:to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 txBox="1"/>
      </xdr:nvSpPr>
      <xdr:spPr>
        <a:xfrm>
          <a:off x="609600" y="3819524"/>
          <a:ext cx="365760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Założona wielkość i typ zaworu bezpieczeństwa:</a:t>
          </a:r>
        </a:p>
      </xdr:txBody>
    </xdr:sp>
    <xdr:clientData/>
  </xdr:twoCellAnchor>
  <xdr:twoCellAnchor>
    <xdr:from>
      <xdr:col>1</xdr:col>
      <xdr:colOff>0</xdr:colOff>
      <xdr:row>21</xdr:row>
      <xdr:rowOff>190499</xdr:rowOff>
    </xdr:from>
    <xdr:to>
      <xdr:col>7</xdr:col>
      <xdr:colOff>0</xdr:colOff>
      <xdr:row>22</xdr:row>
      <xdr:rowOff>190499</xdr:rowOff>
    </xdr:to>
    <xdr:sp macro="" textlink="">
      <xdr:nvSpPr>
        <xdr:cNvPr id="25" name="pole tekstowe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 txBox="1"/>
      </xdr:nvSpPr>
      <xdr:spPr>
        <a:xfrm>
          <a:off x="609600" y="4190999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Ilość zaworów bezpieczeństwa: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13</xdr:row>
          <xdr:rowOff>133350</xdr:rowOff>
        </xdr:from>
        <xdr:to>
          <xdr:col>11</xdr:col>
          <xdr:colOff>238125</xdr:colOff>
          <xdr:row>15</xdr:row>
          <xdr:rowOff>76200</xdr:rowOff>
        </xdr:to>
        <xdr:sp macro="" textlink="">
          <xdr:nvSpPr>
            <xdr:cNvPr id="14337" name="Spinner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C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21</xdr:row>
          <xdr:rowOff>133350</xdr:rowOff>
        </xdr:from>
        <xdr:to>
          <xdr:col>11</xdr:col>
          <xdr:colOff>238125</xdr:colOff>
          <xdr:row>23</xdr:row>
          <xdr:rowOff>76200</xdr:rowOff>
        </xdr:to>
        <xdr:sp macro="" textlink="">
          <xdr:nvSpPr>
            <xdr:cNvPr id="14338" name="Spinner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C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0</xdr:colOff>
      <xdr:row>18</xdr:row>
      <xdr:rowOff>9523</xdr:rowOff>
    </xdr:from>
    <xdr:to>
      <xdr:col>9</xdr:col>
      <xdr:colOff>0</xdr:colOff>
      <xdr:row>18</xdr:row>
      <xdr:rowOff>190499</xdr:rowOff>
    </xdr:to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 txBox="1"/>
      </xdr:nvSpPr>
      <xdr:spPr>
        <a:xfrm>
          <a:off x="609600" y="3438523"/>
          <a:ext cx="4876800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- ciśnienie nominalne w sieci ciepłowniczej [bar]:</a:t>
          </a:r>
        </a:p>
      </xdr:txBody>
    </xdr:sp>
    <xdr:clientData/>
  </xdr:twoCellAnchor>
  <xdr:twoCellAnchor>
    <xdr:from>
      <xdr:col>1</xdr:col>
      <xdr:colOff>0</xdr:colOff>
      <xdr:row>24</xdr:row>
      <xdr:rowOff>0</xdr:rowOff>
    </xdr:from>
    <xdr:to>
      <xdr:col>7</xdr:col>
      <xdr:colOff>0</xdr:colOff>
      <xdr:row>25</xdr:row>
      <xdr:rowOff>0</xdr:rowOff>
    </xdr:to>
    <xdr:sp macro="" textlink="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 txBox="1"/>
      </xdr:nvSpPr>
      <xdr:spPr>
        <a:xfrm>
          <a:off x="609600" y="4572000"/>
          <a:ext cx="3657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Temperatura czynnika (wyższa) [˚C]: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23</xdr:row>
          <xdr:rowOff>133350</xdr:rowOff>
        </xdr:from>
        <xdr:to>
          <xdr:col>11</xdr:col>
          <xdr:colOff>238125</xdr:colOff>
          <xdr:row>25</xdr:row>
          <xdr:rowOff>76200</xdr:rowOff>
        </xdr:to>
        <xdr:sp macro="" textlink="">
          <xdr:nvSpPr>
            <xdr:cNvPr id="14339" name="Spinner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C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0</xdr:colOff>
      <xdr:row>4</xdr:row>
      <xdr:rowOff>0</xdr:rowOff>
    </xdr:from>
    <xdr:to>
      <xdr:col>13</xdr:col>
      <xdr:colOff>0</xdr:colOff>
      <xdr:row>38</xdr:row>
      <xdr:rowOff>0</xdr:rowOff>
    </xdr:to>
    <xdr:sp macro="" textlink="">
      <xdr:nvSpPr>
        <xdr:cNvPr id="28" name="Prostokąt: zaokrąglone rogi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/>
      </xdr:nvSpPr>
      <xdr:spPr>
        <a:xfrm>
          <a:off x="609600" y="762000"/>
          <a:ext cx="7315200" cy="6477000"/>
        </a:xfrm>
        <a:prstGeom prst="roundRect">
          <a:avLst>
            <a:gd name="adj" fmla="val 3944"/>
          </a:avLst>
        </a:prstGeom>
        <a:noFill/>
        <a:ln w="12700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0</xdr:colOff>
      <xdr:row>25</xdr:row>
      <xdr:rowOff>0</xdr:rowOff>
    </xdr:from>
    <xdr:to>
      <xdr:col>9</xdr:col>
      <xdr:colOff>0</xdr:colOff>
      <xdr:row>29</xdr:row>
      <xdr:rowOff>28575</xdr:rowOff>
    </xdr:to>
    <xdr:sp macro="" textlink="">
      <xdr:nvSpPr>
        <xdr:cNvPr id="29" name="pole tekstowe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 txBox="1"/>
      </xdr:nvSpPr>
      <xdr:spPr>
        <a:xfrm>
          <a:off x="609600" y="4762500"/>
          <a:ext cx="4876800" cy="790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Czy znana jest powierzchnia przekroju poprzecznego kanału przepływ. </a:t>
          </a:r>
          <a:br>
            <a:rPr lang="pl-PL" sz="110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1 płyty/1 rurki wężownicy (w wymiennikach rurowych) wg danych producenta [m</a:t>
          </a:r>
          <a:r>
            <a:rPr lang="pl-PL" sz="110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] 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26</xdr:row>
          <xdr:rowOff>0</xdr:rowOff>
        </xdr:from>
        <xdr:to>
          <xdr:col>11</xdr:col>
          <xdr:colOff>0</xdr:colOff>
          <xdr:row>28</xdr:row>
          <xdr:rowOff>0</xdr:rowOff>
        </xdr:to>
        <xdr:sp macro="" textlink="">
          <xdr:nvSpPr>
            <xdr:cNvPr id="14340" name="Check Box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C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TAK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28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30" name="pole tekstowe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 txBox="1"/>
      </xdr:nvSpPr>
      <xdr:spPr>
        <a:xfrm>
          <a:off x="609600" y="5334000"/>
          <a:ext cx="4876800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Podaj wartość powierzchni przekroju poprzecznego kanału przepływ. 1płyty/1rurki wężownicy(w wymiennikach rurowych) - wg danych producenta [m</a:t>
          </a:r>
          <a:r>
            <a:rPr lang="pl-PL" sz="110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] </a:t>
          </a:r>
        </a:p>
      </xdr:txBody>
    </xdr:sp>
    <xdr:clientData/>
  </xdr:twoCellAnchor>
  <xdr:twoCellAnchor>
    <xdr:from>
      <xdr:col>1</xdr:col>
      <xdr:colOff>0</xdr:colOff>
      <xdr:row>32</xdr:row>
      <xdr:rowOff>0</xdr:rowOff>
    </xdr:from>
    <xdr:to>
      <xdr:col>9</xdr:col>
      <xdr:colOff>0</xdr:colOff>
      <xdr:row>35</xdr:row>
      <xdr:rowOff>0</xdr:rowOff>
    </xdr:to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 txBox="1"/>
      </xdr:nvSpPr>
      <xdr:spPr>
        <a:xfrm>
          <a:off x="609600" y="6096000"/>
          <a:ext cx="4876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W przypadku braku informacji o piwierzchni kanału przepływu przyjęto wartość domyślną:</a:t>
          </a:r>
        </a:p>
      </xdr:txBody>
    </xdr:sp>
    <xdr:clientData/>
  </xdr:twoCellAnchor>
  <xdr:twoCellAnchor>
    <xdr:from>
      <xdr:col>1</xdr:col>
      <xdr:colOff>0</xdr:colOff>
      <xdr:row>35</xdr:row>
      <xdr:rowOff>0</xdr:rowOff>
    </xdr:from>
    <xdr:to>
      <xdr:col>9</xdr:col>
      <xdr:colOff>0</xdr:colOff>
      <xdr:row>36</xdr:row>
      <xdr:rowOff>0</xdr:rowOff>
    </xdr:to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 txBox="1"/>
      </xdr:nvSpPr>
      <xdr:spPr>
        <a:xfrm>
          <a:off x="609600" y="6667500"/>
          <a:ext cx="48768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Pojemność wodna instalacji c.o. (podać w przypadku gdy p</a:t>
          </a:r>
          <a:r>
            <a:rPr lang="pl-PL" sz="110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 ≥ p</a:t>
          </a:r>
          <a:r>
            <a:rPr lang="pl-PL" sz="110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)  [m</a:t>
          </a:r>
          <a:r>
            <a:rPr lang="pl-PL" sz="1100">
              <a:latin typeface="Calibri" panose="020F0502020204030204" pitchFamily="34" charset="0"/>
              <a:cs typeface="Calibri" panose="020F0502020204030204" pitchFamily="34" charset="0"/>
            </a:rPr>
            <a:t>³</a:t>
          </a:r>
          <a:r>
            <a:rPr lang="pl-PL" sz="110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1</xdr:col>
      <xdr:colOff>0</xdr:colOff>
      <xdr:row>46</xdr:row>
      <xdr:rowOff>0</xdr:rowOff>
    </xdr:from>
    <xdr:to>
      <xdr:col>3</xdr:col>
      <xdr:colOff>609599</xdr:colOff>
      <xdr:row>48</xdr:row>
      <xdr:rowOff>0</xdr:rowOff>
    </xdr:to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 txBox="1"/>
      </xdr:nvSpPr>
      <xdr:spPr>
        <a:xfrm>
          <a:off x="609600" y="9334500"/>
          <a:ext cx="18287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Opis:</a:t>
          </a:r>
        </a:p>
      </xdr:txBody>
    </xdr:sp>
    <xdr:clientData/>
  </xdr:twoCellAnchor>
  <xdr:twoCellAnchor>
    <xdr:from>
      <xdr:col>1</xdr:col>
      <xdr:colOff>0</xdr:colOff>
      <xdr:row>48</xdr:row>
      <xdr:rowOff>0</xdr:rowOff>
    </xdr:from>
    <xdr:to>
      <xdr:col>3</xdr:col>
      <xdr:colOff>609599</xdr:colOff>
      <xdr:row>50</xdr:row>
      <xdr:rowOff>0</xdr:rowOff>
    </xdr:to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SpPr txBox="1"/>
      </xdr:nvSpPr>
      <xdr:spPr>
        <a:xfrm>
          <a:off x="609600" y="9715500"/>
          <a:ext cx="18287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Opracował:</a:t>
          </a:r>
        </a:p>
      </xdr:txBody>
    </xdr:sp>
    <xdr:clientData/>
  </xdr:twoCellAnchor>
  <xdr:twoCellAnchor>
    <xdr:from>
      <xdr:col>1</xdr:col>
      <xdr:colOff>0</xdr:colOff>
      <xdr:row>50</xdr:row>
      <xdr:rowOff>0</xdr:rowOff>
    </xdr:from>
    <xdr:to>
      <xdr:col>3</xdr:col>
      <xdr:colOff>609599</xdr:colOff>
      <xdr:row>52</xdr:row>
      <xdr:rowOff>0</xdr:rowOff>
    </xdr:to>
    <xdr:sp macro="" textlink="">
      <xdr:nvSpPr>
        <xdr:cNvPr id="35" name="pole tekstowe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 txBox="1"/>
      </xdr:nvSpPr>
      <xdr:spPr>
        <a:xfrm>
          <a:off x="609600" y="10096500"/>
          <a:ext cx="18287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Data opracowania:</a:t>
          </a:r>
        </a:p>
      </xdr:txBody>
    </xdr:sp>
    <xdr:clientData/>
  </xdr:twoCellAnchor>
  <xdr:twoCellAnchor>
    <xdr:from>
      <xdr:col>1</xdr:col>
      <xdr:colOff>485776</xdr:colOff>
      <xdr:row>46</xdr:row>
      <xdr:rowOff>0</xdr:rowOff>
    </xdr:from>
    <xdr:to>
      <xdr:col>9</xdr:col>
      <xdr:colOff>0</xdr:colOff>
      <xdr:row>48</xdr:row>
      <xdr:rowOff>0</xdr:rowOff>
    </xdr:to>
    <xdr:sp macro="" textlink="$E$10">
      <xdr:nvSpPr>
        <xdr:cNvPr id="36" name="pole tekstowe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 txBox="1"/>
      </xdr:nvSpPr>
      <xdr:spPr>
        <a:xfrm>
          <a:off x="1095376" y="9334500"/>
          <a:ext cx="4391024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9A092EA-CC88-4A55-87A0-92EF823F9E3E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IMI Hydronic Engineering</a:t>
          </a:fld>
          <a:endParaRPr lang="pl-PL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276225</xdr:colOff>
      <xdr:row>48</xdr:row>
      <xdr:rowOff>0</xdr:rowOff>
    </xdr:from>
    <xdr:to>
      <xdr:col>9</xdr:col>
      <xdr:colOff>0</xdr:colOff>
      <xdr:row>50</xdr:row>
      <xdr:rowOff>0</xdr:rowOff>
    </xdr:to>
    <xdr:sp macro="" textlink="$E$12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 txBox="1"/>
      </xdr:nvSpPr>
      <xdr:spPr>
        <a:xfrm>
          <a:off x="1495425" y="9715500"/>
          <a:ext cx="39909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527CD39-517A-49B5-A3E5-0E610175E801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imię nazwisko</a:t>
          </a:fld>
          <a:endParaRPr lang="pl-PL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152401</xdr:colOff>
      <xdr:row>50</xdr:row>
      <xdr:rowOff>0</xdr:rowOff>
    </xdr:from>
    <xdr:to>
      <xdr:col>9</xdr:col>
      <xdr:colOff>0</xdr:colOff>
      <xdr:row>52</xdr:row>
      <xdr:rowOff>0</xdr:rowOff>
    </xdr:to>
    <xdr:sp macro="" textlink="'obl_W.C.2'!C5">
      <xdr:nvSpPr>
        <xdr:cNvPr id="38" name="pole tekstowe 3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SpPr txBox="1"/>
      </xdr:nvSpPr>
      <xdr:spPr>
        <a:xfrm>
          <a:off x="1981201" y="10096500"/>
          <a:ext cx="35051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74041901-3AA3-4DA5-A391-BAFCEF413FCB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17.04.2024 15:41</a:t>
          </a:fld>
          <a:endParaRPr lang="pl-PL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38</xdr:row>
      <xdr:rowOff>95250</xdr:rowOff>
    </xdr:from>
    <xdr:to>
      <xdr:col>13</xdr:col>
      <xdr:colOff>1</xdr:colOff>
      <xdr:row>40</xdr:row>
      <xdr:rowOff>95250</xdr:rowOff>
    </xdr:to>
    <xdr:grpSp>
      <xdr:nvGrpSpPr>
        <xdr:cNvPr id="39" name="Grupa 38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GrpSpPr/>
      </xdr:nvGrpSpPr>
      <xdr:grpSpPr>
        <a:xfrm>
          <a:off x="609600" y="7334250"/>
          <a:ext cx="7315201" cy="381000"/>
          <a:chOff x="609600" y="26670000"/>
          <a:chExt cx="7315201" cy="381000"/>
        </a:xfrm>
      </xdr:grpSpPr>
      <xdr:sp macro="" textlink="'obl_W.C.2'!B42">
        <xdr:nvSpPr>
          <xdr:cNvPr id="40" name="pole tekstowe 39">
            <a:extLst>
              <a:ext uri="{FF2B5EF4-FFF2-40B4-BE49-F238E27FC236}">
                <a16:creationId xmlns:a16="http://schemas.microsoft.com/office/drawing/2014/main" id="{00000000-0008-0000-0C00-000028000000}"/>
              </a:ext>
            </a:extLst>
          </xdr:cNvPr>
          <xdr:cNvSpPr txBox="1"/>
        </xdr:nvSpPr>
        <xdr:spPr>
          <a:xfrm>
            <a:off x="609601" y="266700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7D94EE67-BD80-4F36-8CFC-7AAD91E50350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Dobrany zawór spełnia wymagania normy PN-B-02414:1999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W.C.2'!B43">
        <xdr:nvSpPr>
          <xdr:cNvPr id="41" name="pole tekstowe 40">
            <a:extLst>
              <a:ext uri="{FF2B5EF4-FFF2-40B4-BE49-F238E27FC236}">
                <a16:creationId xmlns:a16="http://schemas.microsoft.com/office/drawing/2014/main" id="{00000000-0008-0000-0C00-000029000000}"/>
              </a:ext>
            </a:extLst>
          </xdr:cNvPr>
          <xdr:cNvSpPr txBox="1"/>
        </xdr:nvSpPr>
        <xdr:spPr>
          <a:xfrm>
            <a:off x="609600" y="26670000"/>
            <a:ext cx="5562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031F6734-804F-4818-88B4-F71A52863463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1</xdr:colOff>
      <xdr:row>40</xdr:row>
      <xdr:rowOff>95250</xdr:rowOff>
    </xdr:from>
    <xdr:to>
      <xdr:col>13</xdr:col>
      <xdr:colOff>1</xdr:colOff>
      <xdr:row>42</xdr:row>
      <xdr:rowOff>95250</xdr:rowOff>
    </xdr:to>
    <xdr:grpSp>
      <xdr:nvGrpSpPr>
        <xdr:cNvPr id="42" name="Grupa 41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GrpSpPr/>
      </xdr:nvGrpSpPr>
      <xdr:grpSpPr>
        <a:xfrm>
          <a:off x="609601" y="7715250"/>
          <a:ext cx="7315200" cy="381000"/>
          <a:chOff x="609601" y="45529500"/>
          <a:chExt cx="7315200" cy="381000"/>
        </a:xfrm>
      </xdr:grpSpPr>
      <xdr:sp macro="" textlink="'obl_W.C.2'!B86">
        <xdr:nvSpPr>
          <xdr:cNvPr id="43" name="pole tekstowe 42">
            <a:extLst>
              <a:ext uri="{FF2B5EF4-FFF2-40B4-BE49-F238E27FC236}">
                <a16:creationId xmlns:a16="http://schemas.microsoft.com/office/drawing/2014/main" id="{00000000-0008-0000-0C00-00002B000000}"/>
              </a:ext>
            </a:extLst>
          </xdr:cNvPr>
          <xdr:cNvSpPr txBox="1"/>
        </xdr:nvSpPr>
        <xdr:spPr>
          <a:xfrm>
            <a:off x="609601" y="45529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5D90EDDE-EA3E-4B27-96E0-20389B1774CD}" type="TxLink">
              <a:rPr lang="en-US" sz="1100" b="1" i="0" u="none" strike="noStrike">
                <a:solidFill>
                  <a:srgbClr val="00B050"/>
                </a:solidFill>
                <a:latin typeface="Arial"/>
                <a:cs typeface="Arial"/>
              </a:rPr>
              <a:pPr algn="l"/>
              <a:t> 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W.C.2'!B87">
        <xdr:nvSpPr>
          <xdr:cNvPr id="44" name="pole tekstowe 43">
            <a:extLst>
              <a:ext uri="{FF2B5EF4-FFF2-40B4-BE49-F238E27FC236}">
                <a16:creationId xmlns:a16="http://schemas.microsoft.com/office/drawing/2014/main" id="{00000000-0008-0000-0C00-00002C000000}"/>
              </a:ext>
            </a:extLst>
          </xdr:cNvPr>
          <xdr:cNvSpPr txBox="1"/>
        </xdr:nvSpPr>
        <xdr:spPr>
          <a:xfrm>
            <a:off x="609601" y="45529500"/>
            <a:ext cx="6705599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3E8C2253-D9AD-4273-83C9-97644C1D8BE2}" type="TxLink">
              <a:rPr lang="en-US" sz="1100" b="1" i="0" u="none" strike="noStrike">
                <a:solidFill>
                  <a:srgbClr val="FF0000"/>
                </a:solidFill>
                <a:latin typeface="Arial"/>
                <a:cs typeface="Arial"/>
              </a:rPr>
              <a:pPr algn="l"/>
              <a:t>Dobrane zabezpieczenie NIE SPEŁNIA wymagań WUDT-UC-KW/04; WYBIERZ WIĘKSZY ZAWÓR</a:t>
            </a:fld>
            <a:endParaRPr lang="en-US" sz="1100" b="0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43</xdr:row>
      <xdr:rowOff>0</xdr:rowOff>
    </xdr:from>
    <xdr:to>
      <xdr:col>13</xdr:col>
      <xdr:colOff>0</xdr:colOff>
      <xdr:row>43</xdr:row>
      <xdr:rowOff>0</xdr:rowOff>
    </xdr:to>
    <xdr:cxnSp macro="">
      <xdr:nvCxnSpPr>
        <xdr:cNvPr id="45" name="Łącznik prosty 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CxnSpPr/>
      </xdr:nvCxnSpPr>
      <xdr:spPr>
        <a:xfrm>
          <a:off x="609600" y="8191500"/>
          <a:ext cx="7315200" cy="0"/>
        </a:xfrm>
        <a:prstGeom prst="line">
          <a:avLst/>
        </a:prstGeom>
        <a:ln w="28575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44</xdr:row>
      <xdr:rowOff>0</xdr:rowOff>
    </xdr:from>
    <xdr:to>
      <xdr:col>13</xdr:col>
      <xdr:colOff>0</xdr:colOff>
      <xdr:row>46</xdr:row>
      <xdr:rowOff>0</xdr:rowOff>
    </xdr:to>
    <xdr:sp macro="" textlink="">
      <xdr:nvSpPr>
        <xdr:cNvPr id="46" name="pole tekstowe 45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SpPr txBox="1"/>
      </xdr:nvSpPr>
      <xdr:spPr>
        <a:xfrm>
          <a:off x="609600" y="8382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Dobór zaworu (-ów) bezpieczeństwa dla wymienników ciepła wg PN-B-02414:1999</a:t>
          </a:r>
        </a:p>
      </xdr:txBody>
    </xdr:sp>
    <xdr:clientData/>
  </xdr:twoCellAnchor>
  <xdr:twoCellAnchor>
    <xdr:from>
      <xdr:col>1</xdr:col>
      <xdr:colOff>0</xdr:colOff>
      <xdr:row>52</xdr:row>
      <xdr:rowOff>0</xdr:rowOff>
    </xdr:from>
    <xdr:to>
      <xdr:col>13</xdr:col>
      <xdr:colOff>0</xdr:colOff>
      <xdr:row>54</xdr:row>
      <xdr:rowOff>0</xdr:rowOff>
    </xdr:to>
    <xdr:sp macro="" textlink="">
      <xdr:nvSpPr>
        <xdr:cNvPr id="49" name="pole tekstowe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SpPr txBox="1"/>
      </xdr:nvSpPr>
      <xdr:spPr>
        <a:xfrm>
          <a:off x="609600" y="9906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1">
              <a:latin typeface="Arial" panose="020B0604020202020204" pitchFamily="34" charset="0"/>
              <a:cs typeface="Arial" panose="020B0604020202020204" pitchFamily="34" charset="0"/>
            </a:rPr>
            <a:t>Obliczeniowa przepustowość zaworu bezpieczeństwa </a:t>
          </a:r>
        </a:p>
      </xdr:txBody>
    </xdr:sp>
    <xdr:clientData/>
  </xdr:twoCellAnchor>
  <xdr:twoCellAnchor>
    <xdr:from>
      <xdr:col>0</xdr:col>
      <xdr:colOff>590550</xdr:colOff>
      <xdr:row>93</xdr:row>
      <xdr:rowOff>0</xdr:rowOff>
    </xdr:from>
    <xdr:to>
      <xdr:col>13</xdr:col>
      <xdr:colOff>1</xdr:colOff>
      <xdr:row>143</xdr:row>
      <xdr:rowOff>0</xdr:rowOff>
    </xdr:to>
    <xdr:grpSp>
      <xdr:nvGrpSpPr>
        <xdr:cNvPr id="14378" name="Grupa 14377">
          <a:extLst>
            <a:ext uri="{FF2B5EF4-FFF2-40B4-BE49-F238E27FC236}">
              <a16:creationId xmlns:a16="http://schemas.microsoft.com/office/drawing/2014/main" id="{00000000-0008-0000-0C00-00002A380000}"/>
            </a:ext>
          </a:extLst>
        </xdr:cNvPr>
        <xdr:cNvGrpSpPr/>
      </xdr:nvGrpSpPr>
      <xdr:grpSpPr>
        <a:xfrm>
          <a:off x="590550" y="17716500"/>
          <a:ext cx="7334251" cy="9525000"/>
          <a:chOff x="590550" y="17716500"/>
          <a:chExt cx="7334251" cy="9525000"/>
        </a:xfrm>
      </xdr:grpSpPr>
      <xdr:sp macro="" textlink="">
        <xdr:nvSpPr>
          <xdr:cNvPr id="14348" name="pole tekstowe 14347">
            <a:extLst>
              <a:ext uri="{FF2B5EF4-FFF2-40B4-BE49-F238E27FC236}">
                <a16:creationId xmlns:a16="http://schemas.microsoft.com/office/drawing/2014/main" id="{00000000-0008-0000-0C00-00000C380000}"/>
              </a:ext>
            </a:extLst>
          </xdr:cNvPr>
          <xdr:cNvSpPr txBox="1"/>
        </xdr:nvSpPr>
        <xdr:spPr>
          <a:xfrm>
            <a:off x="609600" y="17716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2. Wyznaczenie wymaganej wewnętrznej średnicy króćca dopływowego zaworu bezpieczeństwa:</a:t>
            </a: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4349" name="pole tekstowe 14348">
                <a:extLst>
                  <a:ext uri="{FF2B5EF4-FFF2-40B4-BE49-F238E27FC236}">
                    <a16:creationId xmlns:a16="http://schemas.microsoft.com/office/drawing/2014/main" id="{00000000-0008-0000-0C00-00000D380000}"/>
                  </a:ext>
                </a:extLst>
              </xdr:cNvPr>
              <xdr:cNvSpPr txBox="1"/>
            </xdr:nvSpPr>
            <xdr:spPr>
              <a:xfrm>
                <a:off x="609600" y="18097500"/>
                <a:ext cx="7315200" cy="7620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"/>
                    </m:oMathParaPr>
                    <m:oMath xmlns:m="http://schemas.openxmlformats.org/officeDocument/2006/math">
                      <m:sSub>
                        <m:sSubPr>
                          <m:ctrlPr>
                            <a:rPr lang="pl-PL" sz="14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𝑑</m:t>
                          </m:r>
                        </m:e>
                        <m:sub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0</m:t>
                          </m:r>
                        </m:sub>
                      </m:sSub>
                      <m:r>
                        <a:rPr lang="pl-PL" sz="1400" b="0" i="1">
                          <a:latin typeface="Cambria Math" panose="02040503050406030204" pitchFamily="18" charset="0"/>
                        </a:rPr>
                        <m:t>=54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⋅</m:t>
                      </m:r>
                      <m:rad>
                        <m:radPr>
                          <m:degHide m:val="on"/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radPr>
                        <m:deg/>
                        <m:e>
                          <m:f>
                            <m:f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fPr>
                            <m:num>
                              <m:sSub>
                                <m:sSubPr>
                                  <m:ctrlP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𝑀</m:t>
                                  </m:r>
                                </m:e>
                                <m:sub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𝑜𝑏𝑙</m:t>
                                  </m:r>
                                </m:sub>
                              </m:sSub>
                            </m:num>
                            <m:den>
                              <m:sSub>
                                <m:sSubPr>
                                  <m:ctrlP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𝛼</m:t>
                                  </m:r>
                                </m:e>
                                <m:sub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𝑐</m:t>
                                  </m:r>
                                </m:sub>
                              </m:sSub>
                              <m:r>
                                <a:rPr lang="pl-PL" sz="14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⋅</m:t>
                              </m:r>
                              <m:rad>
                                <m:radPr>
                                  <m:degHide m:val="on"/>
                                  <m:ctrlPr>
                                    <a:rPr lang="pl-PL" sz="14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radPr>
                                <m:deg/>
                                <m:e>
                                  <m:sSub>
                                    <m:sSubPr>
                                      <m:ctrlPr>
                                        <a:rPr lang="pl-PL" sz="14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</m:ctrlPr>
                                    </m:sSubPr>
                                    <m:e>
                                      <m:r>
                                        <a:rPr lang="pl-PL" sz="14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  <m:t>𝑝</m:t>
                                      </m:r>
                                    </m:e>
                                    <m:sub>
                                      <m:r>
                                        <a:rPr lang="pl-PL" sz="14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  <m:t>1</m:t>
                                      </m:r>
                                    </m:sub>
                                  </m:sSub>
                                  <m:r>
                                    <a:rPr lang="pl-PL" sz="14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⋅</m:t>
                                  </m:r>
                                  <m:r>
                                    <a:rPr lang="pl-PL" sz="14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  <a:cs typeface="+mn-cs"/>
                                    </a:rPr>
                                    <m:t>𝜌</m:t>
                                  </m:r>
                                </m:e>
                              </m:rad>
                            </m:den>
                          </m:f>
                        </m:e>
                      </m:rad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  </m:t>
                      </m:r>
                      <m:d>
                        <m:dPr>
                          <m:begChr m:val="["/>
                          <m:endChr m:val="]"/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𝑚𝑚</m:t>
                          </m:r>
                        </m:e>
                      </m:d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 </m:t>
                      </m:r>
                    </m:oMath>
                  </m:oMathPara>
                </a14:m>
                <a:endParaRPr lang="pl-PL" sz="1400"/>
              </a:p>
            </xdr:txBody>
          </xdr:sp>
        </mc:Choice>
        <mc:Fallback xmlns="">
          <xdr:sp macro="" textlink="">
            <xdr:nvSpPr>
              <xdr:cNvPr id="14349" name="pole tekstowe 14348">
                <a:extLst>
                  <a:ext uri="{FF2B5EF4-FFF2-40B4-BE49-F238E27FC236}">
                    <a16:creationId xmlns:a16="http://schemas.microsoft.com/office/drawing/2014/main" id="{2CCB80D9-F7D3-4C98-A0F5-AA9FAA223D2A}"/>
                  </a:ext>
                </a:extLst>
              </xdr:cNvPr>
              <xdr:cNvSpPr txBox="1"/>
            </xdr:nvSpPr>
            <xdr:spPr>
              <a:xfrm>
                <a:off x="609600" y="18097500"/>
                <a:ext cx="7315200" cy="7620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:r>
                  <a:rPr lang="pl-PL" sz="1400" b="0" i="0">
                    <a:latin typeface="Cambria Math" panose="02040503050406030204" pitchFamily="18" charset="0"/>
                  </a:rPr>
                  <a:t>𝑑_0=54</a:t>
                </a:r>
                <a:r>
                  <a:rPr lang="pl-PL" sz="1400" b="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⋅√(𝑀_𝑜𝑏𝑙/(𝛼_𝑐</a:t>
                </a:r>
                <a:r>
                  <a:rPr lang="pl-PL" sz="1400" b="0" i="0">
                    <a:solidFill>
                      <a:schemeClr val="tx1"/>
                    </a:solidFill>
                    <a:effectLst/>
                    <a:latin typeface="Cambria Math" panose="02040503050406030204" pitchFamily="18" charset="0"/>
                    <a:ea typeface="+mn-ea"/>
                    <a:cs typeface="+mn-cs"/>
                  </a:rPr>
                  <a:t>⋅√(𝑝_1⋅</a:t>
                </a:r>
                <a:r>
                  <a:rPr lang="pl-PL" sz="1400" b="0" i="0">
                    <a:solidFill>
                      <a:schemeClr val="tx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+mn-cs"/>
                  </a:rPr>
                  <a:t>𝜌</a:t>
                </a:r>
                <a:r>
                  <a:rPr lang="pl-PL" sz="1400" b="0" i="0">
                    <a:solidFill>
                      <a:schemeClr val="tx1"/>
                    </a:solidFill>
                    <a:effectLst/>
                    <a:latin typeface="Cambria Math" panose="02040503050406030204" pitchFamily="18" charset="0"/>
                    <a:ea typeface="+mn-ea"/>
                    <a:cs typeface="+mn-cs"/>
                  </a:rPr>
                  <a:t>)</a:t>
                </a:r>
                <a:r>
                  <a:rPr lang="pl-PL" sz="1400" b="0" i="0">
                    <a:solidFill>
                      <a:schemeClr val="tx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+mn-cs"/>
                  </a:rPr>
                  <a:t>)) </a:t>
                </a:r>
                <a:r>
                  <a:rPr lang="pl-PL" sz="1400" b="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   [𝑚𝑚]   </a:t>
                </a:r>
                <a:endParaRPr lang="pl-PL" sz="1400"/>
              </a:p>
            </xdr:txBody>
          </xdr:sp>
        </mc:Fallback>
      </mc:AlternateContent>
      <xdr:sp macro="" textlink="">
        <xdr:nvSpPr>
          <xdr:cNvPr id="14350" name="pole tekstowe 14349">
            <a:extLst>
              <a:ext uri="{FF2B5EF4-FFF2-40B4-BE49-F238E27FC236}">
                <a16:creationId xmlns:a16="http://schemas.microsoft.com/office/drawing/2014/main" id="{00000000-0008-0000-0C00-00000E380000}"/>
              </a:ext>
            </a:extLst>
          </xdr:cNvPr>
          <xdr:cNvSpPr txBox="1"/>
        </xdr:nvSpPr>
        <xdr:spPr>
          <a:xfrm>
            <a:off x="609600" y="18859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gdzie:</a:t>
            </a:r>
          </a:p>
        </xdr:txBody>
      </xdr:sp>
      <xdr:sp macro="" textlink="">
        <xdr:nvSpPr>
          <xdr:cNvPr id="14351" name="pole tekstowe 14350">
            <a:extLst>
              <a:ext uri="{FF2B5EF4-FFF2-40B4-BE49-F238E27FC236}">
                <a16:creationId xmlns:a16="http://schemas.microsoft.com/office/drawing/2014/main" id="{00000000-0008-0000-0C00-00000F380000}"/>
              </a:ext>
            </a:extLst>
          </xdr:cNvPr>
          <xdr:cNvSpPr txBox="1"/>
        </xdr:nvSpPr>
        <xdr:spPr>
          <a:xfrm>
            <a:off x="1219200" y="19211925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M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obl.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- masowa przepustowość zaworu bezpieczeństwa [kg/s]</a:t>
            </a:r>
          </a:p>
        </xdr:txBody>
      </xdr:sp>
      <xdr:sp macro="" textlink="">
        <xdr:nvSpPr>
          <xdr:cNvPr id="14352" name="pole tekstowe 14351">
            <a:extLst>
              <a:ext uri="{FF2B5EF4-FFF2-40B4-BE49-F238E27FC236}">
                <a16:creationId xmlns:a16="http://schemas.microsoft.com/office/drawing/2014/main" id="{00000000-0008-0000-0C00-000010380000}"/>
              </a:ext>
            </a:extLst>
          </xdr:cNvPr>
          <xdr:cNvSpPr txBox="1"/>
        </xdr:nvSpPr>
        <xdr:spPr>
          <a:xfrm>
            <a:off x="1219200" y="19592925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0">
                <a:latin typeface="Arial" panose="020B0604020202020204" pitchFamily="34" charset="0"/>
                <a:cs typeface="Arial" panose="020B0604020202020204" pitchFamily="34" charset="0"/>
              </a:rPr>
              <a:t>α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c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- dopuszczony współczynnik wypływu zaworu bezpieczeństwa dla </a:t>
            </a:r>
            <a:r>
              <a:rPr lang="pl-PL" sz="11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cieczy </a:t>
            </a:r>
            <a:r>
              <a:rPr lang="el-GR" sz="11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α</a:t>
            </a:r>
            <a:r>
              <a:rPr lang="pl-PL" sz="1100" b="0" baseline="-2500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</a:t>
            </a:r>
            <a:r>
              <a:rPr lang="pl-PL" sz="11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= 0,9</a:t>
            </a:r>
            <a:r>
              <a:rPr lang="el-GR" sz="11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α</a:t>
            </a:r>
            <a:r>
              <a:rPr lang="pl-PL" sz="1100" b="0" baseline="-2500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crz</a:t>
            </a:r>
          </a:p>
        </xdr:txBody>
      </xdr:sp>
      <xdr:sp macro="" textlink="">
        <xdr:nvSpPr>
          <xdr:cNvPr id="14353" name="pole tekstowe 14352">
            <a:extLst>
              <a:ext uri="{FF2B5EF4-FFF2-40B4-BE49-F238E27FC236}">
                <a16:creationId xmlns:a16="http://schemas.microsoft.com/office/drawing/2014/main" id="{00000000-0008-0000-0C00-000011380000}"/>
              </a:ext>
            </a:extLst>
          </xdr:cNvPr>
          <xdr:cNvSpPr txBox="1"/>
        </xdr:nvSpPr>
        <xdr:spPr>
          <a:xfrm>
            <a:off x="1219200" y="19973925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p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1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- ciśnienie nastawy zaworu bezpieczeństwa [bar]</a:t>
            </a:r>
          </a:p>
        </xdr:txBody>
      </xdr:sp>
      <xdr:sp macro="" textlink="">
        <xdr:nvSpPr>
          <xdr:cNvPr id="14354" name="pole tekstowe 14353">
            <a:extLst>
              <a:ext uri="{FF2B5EF4-FFF2-40B4-BE49-F238E27FC236}">
                <a16:creationId xmlns:a16="http://schemas.microsoft.com/office/drawing/2014/main" id="{00000000-0008-0000-0C00-000012380000}"/>
              </a:ext>
            </a:extLst>
          </xdr:cNvPr>
          <xdr:cNvSpPr txBox="1"/>
        </xdr:nvSpPr>
        <xdr:spPr>
          <a:xfrm>
            <a:off x="1219200" y="20354925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0">
                <a:latin typeface="Arial" panose="020B0604020202020204" pitchFamily="34" charset="0"/>
                <a:cs typeface="Arial" panose="020B0604020202020204" pitchFamily="34" charset="0"/>
              </a:rPr>
              <a:t>ρ - 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gęstość wody sieciowej przy jej obliczeniowej temperaturze [kg/m</a:t>
            </a:r>
            <a:r>
              <a:rPr lang="pl-PL" sz="1100" b="0" baseline="30000">
                <a:latin typeface="Arial" panose="020B0604020202020204" pitchFamily="34" charset="0"/>
                <a:cs typeface="Arial" panose="020B0604020202020204" pitchFamily="34" charset="0"/>
              </a:rPr>
              <a:t>3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]</a:t>
            </a:r>
          </a:p>
        </xdr:txBody>
      </xdr:sp>
      <xdr:sp macro="" textlink="">
        <xdr:nvSpPr>
          <xdr:cNvPr id="14355" name="pole tekstowe 14354">
            <a:extLst>
              <a:ext uri="{FF2B5EF4-FFF2-40B4-BE49-F238E27FC236}">
                <a16:creationId xmlns:a16="http://schemas.microsoft.com/office/drawing/2014/main" id="{00000000-0008-0000-0C00-000013380000}"/>
              </a:ext>
            </a:extLst>
          </xdr:cNvPr>
          <xdr:cNvSpPr txBox="1"/>
        </xdr:nvSpPr>
        <xdr:spPr>
          <a:xfrm>
            <a:off x="1219200" y="20735925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54 - współczynnik przeliczeniowy</a:t>
            </a:r>
          </a:p>
        </xdr:txBody>
      </xdr:sp>
      <xdr:sp macro="" textlink="'obl_W.C.2'!C28">
        <xdr:nvSpPr>
          <xdr:cNvPr id="14356" name="pole tekstowe 14355">
            <a:extLst>
              <a:ext uri="{FF2B5EF4-FFF2-40B4-BE49-F238E27FC236}">
                <a16:creationId xmlns:a16="http://schemas.microsoft.com/office/drawing/2014/main" id="{00000000-0008-0000-0C00-000014380000}"/>
              </a:ext>
            </a:extLst>
          </xdr:cNvPr>
          <xdr:cNvSpPr txBox="1"/>
        </xdr:nvSpPr>
        <xdr:spPr>
          <a:xfrm>
            <a:off x="609600" y="21336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665A7B56-3978-4D0E-B065-5D2D0417F8BB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Dobrano zawór bezpieczeństwa IMI PNEUMATEX: DSV 40 DGF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C29">
        <xdr:nvSpPr>
          <xdr:cNvPr id="14357" name="pole tekstowe 14356">
            <a:extLst>
              <a:ext uri="{FF2B5EF4-FFF2-40B4-BE49-F238E27FC236}">
                <a16:creationId xmlns:a16="http://schemas.microsoft.com/office/drawing/2014/main" id="{00000000-0008-0000-0C00-000015380000}"/>
              </a:ext>
            </a:extLst>
          </xdr:cNvPr>
          <xdr:cNvSpPr txBox="1"/>
        </xdr:nvSpPr>
        <xdr:spPr>
          <a:xfrm>
            <a:off x="609600" y="21717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5FF9A33A-6F21-415E-B205-6657385B4759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Ciśnienie nastawy zaworu bezpieczeństwa: 3,5 [bar]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4358" name="pole tekstowe 14357">
            <a:extLst>
              <a:ext uri="{FF2B5EF4-FFF2-40B4-BE49-F238E27FC236}">
                <a16:creationId xmlns:a16="http://schemas.microsoft.com/office/drawing/2014/main" id="{00000000-0008-0000-0C00-000016380000}"/>
              </a:ext>
            </a:extLst>
          </xdr:cNvPr>
          <xdr:cNvSpPr txBox="1"/>
        </xdr:nvSpPr>
        <xdr:spPr>
          <a:xfrm>
            <a:off x="1219200" y="22098000"/>
            <a:ext cx="609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1">
                <a:latin typeface="Arial" panose="020B0604020202020204" pitchFamily="34" charset="0"/>
                <a:cs typeface="Arial" panose="020B0604020202020204" pitchFamily="34" charset="0"/>
              </a:rPr>
              <a:t>α</a:t>
            </a:r>
            <a:r>
              <a:rPr lang="pl-PL" sz="1100" b="1" baseline="-25000">
                <a:latin typeface="Arial" panose="020B0604020202020204" pitchFamily="34" charset="0"/>
                <a:cs typeface="Arial" panose="020B0604020202020204" pitchFamily="34" charset="0"/>
              </a:rPr>
              <a:t>c</a:t>
            </a:r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  <xdr:sp macro="" textlink="'obl_W.C.2'!E25">
        <xdr:nvSpPr>
          <xdr:cNvPr id="14359" name="pole tekstowe 14358">
            <a:extLst>
              <a:ext uri="{FF2B5EF4-FFF2-40B4-BE49-F238E27FC236}">
                <a16:creationId xmlns:a16="http://schemas.microsoft.com/office/drawing/2014/main" id="{00000000-0008-0000-0C00-000017380000}"/>
              </a:ext>
            </a:extLst>
          </xdr:cNvPr>
          <xdr:cNvSpPr txBox="1"/>
        </xdr:nvSpPr>
        <xdr:spPr>
          <a:xfrm>
            <a:off x="3048000" y="22098000"/>
            <a:ext cx="18288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9856D8E3-B686-46B1-8067-ABB6536F2323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A₀ = 1194,59 [mm]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E26">
        <xdr:nvSpPr>
          <xdr:cNvPr id="14360" name="pole tekstowe 14359">
            <a:extLst>
              <a:ext uri="{FF2B5EF4-FFF2-40B4-BE49-F238E27FC236}">
                <a16:creationId xmlns:a16="http://schemas.microsoft.com/office/drawing/2014/main" id="{00000000-0008-0000-0C00-000018380000}"/>
              </a:ext>
            </a:extLst>
          </xdr:cNvPr>
          <xdr:cNvSpPr txBox="1"/>
        </xdr:nvSpPr>
        <xdr:spPr>
          <a:xfrm>
            <a:off x="4876800" y="22098000"/>
            <a:ext cx="18288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48EE679F-EB6C-4297-9EF0-46788F76ECF9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d₀ = 39 [mm]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C24">
        <xdr:nvSpPr>
          <xdr:cNvPr id="14361" name="pole tekstowe 14360">
            <a:extLst>
              <a:ext uri="{FF2B5EF4-FFF2-40B4-BE49-F238E27FC236}">
                <a16:creationId xmlns:a16="http://schemas.microsoft.com/office/drawing/2014/main" id="{00000000-0008-0000-0C00-000019380000}"/>
              </a:ext>
            </a:extLst>
          </xdr:cNvPr>
          <xdr:cNvSpPr txBox="1"/>
        </xdr:nvSpPr>
        <xdr:spPr>
          <a:xfrm>
            <a:off x="1571625" y="22098000"/>
            <a:ext cx="609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0CFB0FC2-08CC-4036-97F1-B70813829683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0,342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4362" name="pole tekstowe 14361">
            <a:extLst>
              <a:ext uri="{FF2B5EF4-FFF2-40B4-BE49-F238E27FC236}">
                <a16:creationId xmlns:a16="http://schemas.microsoft.com/office/drawing/2014/main" id="{00000000-0008-0000-0C00-00001A380000}"/>
              </a:ext>
            </a:extLst>
          </xdr:cNvPr>
          <xdr:cNvSpPr txBox="1"/>
        </xdr:nvSpPr>
        <xdr:spPr>
          <a:xfrm>
            <a:off x="1219200" y="22479000"/>
            <a:ext cx="609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M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obl.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  <xdr:sp macro="" textlink="'obl_W.C.2'!G22">
        <xdr:nvSpPr>
          <xdr:cNvPr id="14363" name="pole tekstowe 14362">
            <a:extLst>
              <a:ext uri="{FF2B5EF4-FFF2-40B4-BE49-F238E27FC236}">
                <a16:creationId xmlns:a16="http://schemas.microsoft.com/office/drawing/2014/main" id="{00000000-0008-0000-0C00-00001B380000}"/>
              </a:ext>
            </a:extLst>
          </xdr:cNvPr>
          <xdr:cNvSpPr txBox="1"/>
        </xdr:nvSpPr>
        <xdr:spPr>
          <a:xfrm>
            <a:off x="1714500" y="22479000"/>
            <a:ext cx="1219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27CAB352-FBD4-4335-B55B-5051CA1A4B0C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1,1025 [kg/s]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E8">
        <xdr:nvSpPr>
          <xdr:cNvPr id="14364" name="pole tekstowe 14363">
            <a:extLst>
              <a:ext uri="{FF2B5EF4-FFF2-40B4-BE49-F238E27FC236}">
                <a16:creationId xmlns:a16="http://schemas.microsoft.com/office/drawing/2014/main" id="{00000000-0008-0000-0C00-00001C380000}"/>
              </a:ext>
            </a:extLst>
          </xdr:cNvPr>
          <xdr:cNvSpPr txBox="1"/>
        </xdr:nvSpPr>
        <xdr:spPr>
          <a:xfrm>
            <a:off x="1219200" y="22860000"/>
            <a:ext cx="18288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29F59117-017D-4663-A95E-129D3CF6A3C7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p₁ = 3,5 [bar]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E13">
        <xdr:nvSpPr>
          <xdr:cNvPr id="14365" name="pole tekstowe 14364">
            <a:extLst>
              <a:ext uri="{FF2B5EF4-FFF2-40B4-BE49-F238E27FC236}">
                <a16:creationId xmlns:a16="http://schemas.microsoft.com/office/drawing/2014/main" id="{00000000-0008-0000-0C00-00001D380000}"/>
              </a:ext>
            </a:extLst>
          </xdr:cNvPr>
          <xdr:cNvSpPr txBox="1"/>
        </xdr:nvSpPr>
        <xdr:spPr>
          <a:xfrm>
            <a:off x="1219200" y="23241000"/>
            <a:ext cx="18288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77BE219A-FC86-45DC-8CE2-B781947050AA}" type="TxLink">
              <a:rPr lang="el-GR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ρ = 971,8 [kg/m³]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4366" name="pole tekstowe 14365">
            <a:extLst>
              <a:ext uri="{FF2B5EF4-FFF2-40B4-BE49-F238E27FC236}">
                <a16:creationId xmlns:a16="http://schemas.microsoft.com/office/drawing/2014/main" id="{00000000-0008-0000-0C00-00001E380000}"/>
              </a:ext>
            </a:extLst>
          </xdr:cNvPr>
          <xdr:cNvSpPr txBox="1"/>
        </xdr:nvSpPr>
        <xdr:spPr>
          <a:xfrm>
            <a:off x="609600" y="23622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t>Najmniejsza wewnętrzna średnica króćca dopływowego zaworu bezpieczeństwa:</a:t>
            </a:r>
          </a:p>
        </xdr:txBody>
      </xdr:sp>
      <xdr:sp macro="" textlink="'obl_W.C.2'!E32">
        <xdr:nvSpPr>
          <xdr:cNvPr id="14367" name="pole tekstowe 14366">
            <a:extLst>
              <a:ext uri="{FF2B5EF4-FFF2-40B4-BE49-F238E27FC236}">
                <a16:creationId xmlns:a16="http://schemas.microsoft.com/office/drawing/2014/main" id="{00000000-0008-0000-0C00-00001F380000}"/>
              </a:ext>
            </a:extLst>
          </xdr:cNvPr>
          <xdr:cNvSpPr txBox="1"/>
        </xdr:nvSpPr>
        <xdr:spPr>
          <a:xfrm>
            <a:off x="1219200" y="24003000"/>
            <a:ext cx="18288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3DD7F882-4B90-49C4-BFF4-0EE0A9FC9252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d₀ = 12,696 [mm]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C34">
        <xdr:nvSpPr>
          <xdr:cNvPr id="14368" name="pole tekstowe 14367">
            <a:extLst>
              <a:ext uri="{FF2B5EF4-FFF2-40B4-BE49-F238E27FC236}">
                <a16:creationId xmlns:a16="http://schemas.microsoft.com/office/drawing/2014/main" id="{00000000-0008-0000-0C00-000020380000}"/>
              </a:ext>
            </a:extLst>
          </xdr:cNvPr>
          <xdr:cNvSpPr txBox="1"/>
        </xdr:nvSpPr>
        <xdr:spPr>
          <a:xfrm>
            <a:off x="609600" y="24384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448B2FAA-F88E-4958-A52F-CAD4DC5D5E75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Dobrano zawór bezpieczeństwa IMI PNEUMATEX: DSV 40 DGF</a:t>
            </a:fld>
            <a:endParaRPr lang="en-US" sz="1100" b="1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W.C.2'!C35">
        <xdr:nvSpPr>
          <xdr:cNvPr id="14369" name="pole tekstowe 14368">
            <a:extLst>
              <a:ext uri="{FF2B5EF4-FFF2-40B4-BE49-F238E27FC236}">
                <a16:creationId xmlns:a16="http://schemas.microsoft.com/office/drawing/2014/main" id="{00000000-0008-0000-0C00-000021380000}"/>
              </a:ext>
            </a:extLst>
          </xdr:cNvPr>
          <xdr:cNvSpPr txBox="1"/>
        </xdr:nvSpPr>
        <xdr:spPr>
          <a:xfrm>
            <a:off x="609600" y="24765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E4A35ECA-6029-4234-8179-342ECBC1C22B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Ciśnienie nastawy zaworu bezpieczeństwa: 3,5 [bar]</a:t>
            </a:fld>
            <a:endParaRPr lang="en-US" sz="1100" b="1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W.C.2'!C36">
        <xdr:nvSpPr>
          <xdr:cNvPr id="14370" name="pole tekstowe 14369">
            <a:extLst>
              <a:ext uri="{FF2B5EF4-FFF2-40B4-BE49-F238E27FC236}">
                <a16:creationId xmlns:a16="http://schemas.microsoft.com/office/drawing/2014/main" id="{00000000-0008-0000-0C00-000022380000}"/>
              </a:ext>
            </a:extLst>
          </xdr:cNvPr>
          <xdr:cNvSpPr txBox="1"/>
        </xdr:nvSpPr>
        <xdr:spPr>
          <a:xfrm>
            <a:off x="590550" y="25527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2023703-3ACA-455E-83C3-38B60B1227BA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Ilość zaworów bezpieczeństwa: 2 szt.</a:t>
            </a:fld>
            <a:endParaRPr lang="en-US" sz="1100" b="1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W.C.2'!C37">
        <xdr:nvSpPr>
          <xdr:cNvPr id="14371" name="pole tekstowe 14370">
            <a:extLst>
              <a:ext uri="{FF2B5EF4-FFF2-40B4-BE49-F238E27FC236}">
                <a16:creationId xmlns:a16="http://schemas.microsoft.com/office/drawing/2014/main" id="{00000000-0008-0000-0C00-000023380000}"/>
              </a:ext>
            </a:extLst>
          </xdr:cNvPr>
          <xdr:cNvSpPr txBox="1"/>
        </xdr:nvSpPr>
        <xdr:spPr>
          <a:xfrm>
            <a:off x="609600" y="25146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DB5B0889-E22F-4801-83C0-B4FFF815AC17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Średnica kanału dolotowego: 39 [mm]</a:t>
            </a:fld>
            <a:endParaRPr lang="en-US" sz="1100" b="1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4372" name="pole tekstowe 14371">
            <a:extLst>
              <a:ext uri="{FF2B5EF4-FFF2-40B4-BE49-F238E27FC236}">
                <a16:creationId xmlns:a16="http://schemas.microsoft.com/office/drawing/2014/main" id="{00000000-0008-0000-0C00-000024380000}"/>
              </a:ext>
            </a:extLst>
          </xdr:cNvPr>
          <xdr:cNvSpPr txBox="1"/>
        </xdr:nvSpPr>
        <xdr:spPr>
          <a:xfrm>
            <a:off x="609600" y="25908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t>Sprawdzenie poprawności doboru wg warunku: </a:t>
            </a:r>
          </a:p>
        </xdr:txBody>
      </xdr:sp>
      <xdr:sp macro="" textlink="">
        <xdr:nvSpPr>
          <xdr:cNvPr id="14373" name="pole tekstowe 14372">
            <a:extLst>
              <a:ext uri="{FF2B5EF4-FFF2-40B4-BE49-F238E27FC236}">
                <a16:creationId xmlns:a16="http://schemas.microsoft.com/office/drawing/2014/main" id="{00000000-0008-0000-0C00-000025380000}"/>
              </a:ext>
            </a:extLst>
          </xdr:cNvPr>
          <xdr:cNvSpPr txBox="1"/>
        </xdr:nvSpPr>
        <xdr:spPr>
          <a:xfrm>
            <a:off x="609600" y="26289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100" b="0" i="1" u="none" strike="noStrike">
                <a:solidFill>
                  <a:srgbClr val="000000"/>
                </a:solidFill>
                <a:latin typeface="Arial"/>
                <a:cs typeface="Arial"/>
              </a:rPr>
              <a:t>d</a:t>
            </a:r>
            <a:r>
              <a:rPr lang="en-US" sz="1100" b="0" i="1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o</a:t>
            </a:r>
            <a:r>
              <a:rPr lang="en-US" sz="1100" b="0" i="1" u="none" strike="noStrike">
                <a:solidFill>
                  <a:srgbClr val="000000"/>
                </a:solidFill>
                <a:latin typeface="Arial"/>
                <a:cs typeface="Arial"/>
              </a:rPr>
              <a:t> dobranego zaworu</a:t>
            </a:r>
            <a:r>
              <a:rPr lang="pl-PL" sz="1100" b="0" i="1" u="none" strike="noStrike">
                <a:solidFill>
                  <a:srgbClr val="000000"/>
                </a:solidFill>
                <a:latin typeface="Arial"/>
                <a:cs typeface="Arial"/>
              </a:rPr>
              <a:t>    ≥    d</a:t>
            </a:r>
            <a:r>
              <a:rPr lang="pl-PL" sz="1100" b="0" i="1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o</a:t>
            </a:r>
            <a:r>
              <a:rPr lang="pl-PL" sz="1100" b="0" i="1" u="none" strike="noStrike">
                <a:solidFill>
                  <a:srgbClr val="000000"/>
                </a:solidFill>
                <a:latin typeface="Arial"/>
                <a:cs typeface="Arial"/>
              </a:rPr>
              <a:t> obliczeniowe</a:t>
            </a:r>
            <a:endParaRPr lang="en-US" sz="1100" b="0" i="1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'obl_W.C.2'!C40">
        <xdr:nvSpPr>
          <xdr:cNvPr id="14374" name="pole tekstowe 14373">
            <a:extLst>
              <a:ext uri="{FF2B5EF4-FFF2-40B4-BE49-F238E27FC236}">
                <a16:creationId xmlns:a16="http://schemas.microsoft.com/office/drawing/2014/main" id="{00000000-0008-0000-0C00-000026380000}"/>
              </a:ext>
            </a:extLst>
          </xdr:cNvPr>
          <xdr:cNvSpPr txBox="1"/>
        </xdr:nvSpPr>
        <xdr:spPr>
          <a:xfrm>
            <a:off x="609600" y="265557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EB201D9-435E-4BB1-A1F4-C9BD8005C13E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39 [mm]     większe od     12,696 [mm]</a:t>
            </a:fld>
            <a:endParaRPr lang="en-US" sz="1100" b="1" i="1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grpSp>
        <xdr:nvGrpSpPr>
          <xdr:cNvPr id="14375" name="Grupa 14374">
            <a:extLst>
              <a:ext uri="{FF2B5EF4-FFF2-40B4-BE49-F238E27FC236}">
                <a16:creationId xmlns:a16="http://schemas.microsoft.com/office/drawing/2014/main" id="{00000000-0008-0000-0C00-000027380000}"/>
              </a:ext>
            </a:extLst>
          </xdr:cNvPr>
          <xdr:cNvGrpSpPr/>
        </xdr:nvGrpSpPr>
        <xdr:grpSpPr>
          <a:xfrm>
            <a:off x="609600" y="26860500"/>
            <a:ext cx="7315201" cy="381000"/>
            <a:chOff x="609600" y="26670000"/>
            <a:chExt cx="7315201" cy="381000"/>
          </a:xfrm>
        </xdr:grpSpPr>
        <xdr:sp macro="" textlink="'obl_W.C.2'!B42">
          <xdr:nvSpPr>
            <xdr:cNvPr id="14376" name="pole tekstowe 14375">
              <a:extLst>
                <a:ext uri="{FF2B5EF4-FFF2-40B4-BE49-F238E27FC236}">
                  <a16:creationId xmlns:a16="http://schemas.microsoft.com/office/drawing/2014/main" id="{00000000-0008-0000-0C00-000028380000}"/>
                </a:ext>
              </a:extLst>
            </xdr:cNvPr>
            <xdr:cNvSpPr txBox="1"/>
          </xdr:nvSpPr>
          <xdr:spPr>
            <a:xfrm>
              <a:off x="609601" y="266700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E194A83A-012D-4569-A993-626421FDA938}" type="TxLink">
                <a:rPr lang="en-US" sz="1100" b="1" i="0" u="none" strike="noStrike">
                  <a:solidFill>
                    <a:srgbClr val="00B050"/>
                  </a:solidFill>
                  <a:latin typeface="Arial"/>
                  <a:cs typeface="Arial"/>
                </a:rPr>
                <a:pPr algn="l"/>
                <a:t>Dobrany zawór spełnia wymagania normy PN-B-02414:1999</a:t>
              </a:fld>
              <a:endParaRPr lang="en-US" sz="1100" b="0" i="0" u="none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'obl_W.C.2'!B43">
          <xdr:nvSpPr>
            <xdr:cNvPr id="14377" name="pole tekstowe 14376">
              <a:extLst>
                <a:ext uri="{FF2B5EF4-FFF2-40B4-BE49-F238E27FC236}">
                  <a16:creationId xmlns:a16="http://schemas.microsoft.com/office/drawing/2014/main" id="{00000000-0008-0000-0C00-000029380000}"/>
                </a:ext>
              </a:extLst>
            </xdr:cNvPr>
            <xdr:cNvSpPr txBox="1"/>
          </xdr:nvSpPr>
          <xdr:spPr>
            <a:xfrm>
              <a:off x="609600" y="26670000"/>
              <a:ext cx="5800725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F9DE8777-B6A8-4CB7-922A-949AEDF2AF23}" type="TxLink">
                <a:rPr lang="en-US" sz="1100" b="1" i="0" u="none" strike="noStrike">
                  <a:solidFill>
                    <a:srgbClr val="FF0000"/>
                  </a:solidFill>
                  <a:latin typeface="Arial"/>
                  <a:cs typeface="Arial"/>
                </a:rPr>
                <a:pPr algn="l"/>
                <a:t> </a:t>
              </a:fld>
              <a:endParaRPr lang="en-US" sz="1100" b="0" i="0" u="none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143</xdr:row>
      <xdr:rowOff>0</xdr:rowOff>
    </xdr:from>
    <xdr:to>
      <xdr:col>13</xdr:col>
      <xdr:colOff>0</xdr:colOff>
      <xdr:row>175</xdr:row>
      <xdr:rowOff>9525</xdr:rowOff>
    </xdr:to>
    <xdr:grpSp>
      <xdr:nvGrpSpPr>
        <xdr:cNvPr id="14397" name="Grupa 14396">
          <a:extLst>
            <a:ext uri="{FF2B5EF4-FFF2-40B4-BE49-F238E27FC236}">
              <a16:creationId xmlns:a16="http://schemas.microsoft.com/office/drawing/2014/main" id="{00000000-0008-0000-0C00-00003D380000}"/>
            </a:ext>
          </a:extLst>
        </xdr:cNvPr>
        <xdr:cNvGrpSpPr/>
      </xdr:nvGrpSpPr>
      <xdr:grpSpPr>
        <a:xfrm>
          <a:off x="609600" y="27241500"/>
          <a:ext cx="7315200" cy="6105525"/>
          <a:chOff x="609600" y="27241500"/>
          <a:chExt cx="7315200" cy="6105525"/>
        </a:xfrm>
      </xdr:grpSpPr>
      <xdr:sp macro="" textlink="">
        <xdr:nvSpPr>
          <xdr:cNvPr id="14379" name="pole tekstowe 14378">
            <a:extLst>
              <a:ext uri="{FF2B5EF4-FFF2-40B4-BE49-F238E27FC236}">
                <a16:creationId xmlns:a16="http://schemas.microsoft.com/office/drawing/2014/main" id="{00000000-0008-0000-0C00-00002B380000}"/>
              </a:ext>
            </a:extLst>
          </xdr:cNvPr>
          <xdr:cNvSpPr txBox="1"/>
        </xdr:nvSpPr>
        <xdr:spPr>
          <a:xfrm>
            <a:off x="609600" y="27241500"/>
            <a:ext cx="73152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Sprawdzenie przepustowości dobranego zaworu bezpieczeństwa dla maksymalnej mocy grzewczej wymiennika wg Warunków UDT WUDT-UC-KW</a:t>
            </a:r>
          </a:p>
        </xdr:txBody>
      </xdr:sp>
      <xdr:sp macro="" textlink="">
        <xdr:nvSpPr>
          <xdr:cNvPr id="14380" name="pole tekstowe 14379">
            <a:extLst>
              <a:ext uri="{FF2B5EF4-FFF2-40B4-BE49-F238E27FC236}">
                <a16:creationId xmlns:a16="http://schemas.microsoft.com/office/drawing/2014/main" id="{00000000-0008-0000-0C00-00002C380000}"/>
              </a:ext>
            </a:extLst>
          </xdr:cNvPr>
          <xdr:cNvSpPr txBox="1"/>
        </xdr:nvSpPr>
        <xdr:spPr>
          <a:xfrm>
            <a:off x="609600" y="27813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t>Wymagana przepustowość zaworu bezpieczeństwa:</a:t>
            </a:r>
          </a:p>
        </xdr:txBody>
      </xdr:sp>
      <xdr:sp macro="" textlink="">
        <xdr:nvSpPr>
          <xdr:cNvPr id="14381" name="pole tekstowe 14380">
            <a:extLst>
              <a:ext uri="{FF2B5EF4-FFF2-40B4-BE49-F238E27FC236}">
                <a16:creationId xmlns:a16="http://schemas.microsoft.com/office/drawing/2014/main" id="{00000000-0008-0000-0C00-00002D380000}"/>
              </a:ext>
            </a:extLst>
          </xdr:cNvPr>
          <xdr:cNvSpPr txBox="1"/>
        </xdr:nvSpPr>
        <xdr:spPr>
          <a:xfrm>
            <a:off x="609600" y="28194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t>1. Określenie obliczeniowej przepustowości zaworu bezpieczeństwa.</a:t>
            </a:r>
          </a:p>
        </xdr:txBody>
      </xdr:sp>
      <xdr:sp macro="" textlink="">
        <xdr:nvSpPr>
          <xdr:cNvPr id="14382" name="pole tekstowe 14381">
            <a:extLst>
              <a:ext uri="{FF2B5EF4-FFF2-40B4-BE49-F238E27FC236}">
                <a16:creationId xmlns:a16="http://schemas.microsoft.com/office/drawing/2014/main" id="{00000000-0008-0000-0C00-00002E380000}"/>
              </a:ext>
            </a:extLst>
          </xdr:cNvPr>
          <xdr:cNvSpPr txBox="1"/>
        </xdr:nvSpPr>
        <xdr:spPr>
          <a:xfrm>
            <a:off x="609600" y="28575000"/>
            <a:ext cx="73152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Przepustowość zaworu bezpieczeństwa (dla pary wodnej) powinna wynosić co najmniej:</a:t>
            </a: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4383" name="pole tekstowe 14382">
                <a:extLst>
                  <a:ext uri="{FF2B5EF4-FFF2-40B4-BE49-F238E27FC236}">
                    <a16:creationId xmlns:a16="http://schemas.microsoft.com/office/drawing/2014/main" id="{00000000-0008-0000-0C00-00002F380000}"/>
                  </a:ext>
                </a:extLst>
              </xdr:cNvPr>
              <xdr:cNvSpPr txBox="1"/>
            </xdr:nvSpPr>
            <xdr:spPr>
              <a:xfrm>
                <a:off x="609600" y="28956000"/>
                <a:ext cx="7315200" cy="5715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"/>
                    </m:oMathParaPr>
                    <m:oMath xmlns:m="http://schemas.openxmlformats.org/officeDocument/2006/math">
                      <m:r>
                        <a:rPr lang="pl-PL" sz="1400" b="0" i="1">
                          <a:latin typeface="Cambria Math" panose="02040503050406030204" pitchFamily="18" charset="0"/>
                        </a:rPr>
                        <m:t>𝑚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≥3600⋅</m:t>
                      </m:r>
                      <m:f>
                        <m:fPr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𝑁</m:t>
                          </m:r>
                        </m:num>
                        <m:den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𝑟</m:t>
                          </m:r>
                        </m:den>
                      </m:f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  </m:t>
                      </m:r>
                      <m:d>
                        <m:dPr>
                          <m:begChr m:val="["/>
                          <m:endChr m:val="]"/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𝑘𝑔</m:t>
                              </m:r>
                            </m:num>
                            <m:den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h</m:t>
                              </m:r>
                            </m:den>
                          </m:f>
                        </m:e>
                      </m:d>
                    </m:oMath>
                  </m:oMathPara>
                </a14:m>
                <a:endParaRPr lang="pl-PL" sz="1400"/>
              </a:p>
            </xdr:txBody>
          </xdr:sp>
        </mc:Choice>
        <mc:Fallback xmlns="">
          <xdr:sp macro="" textlink="">
            <xdr:nvSpPr>
              <xdr:cNvPr id="14383" name="pole tekstowe 14382">
                <a:extLst>
                  <a:ext uri="{FF2B5EF4-FFF2-40B4-BE49-F238E27FC236}">
                    <a16:creationId xmlns:a16="http://schemas.microsoft.com/office/drawing/2014/main" id="{9DCB352C-0A06-4ACA-A4D8-1C44B4BC6DE8}"/>
                  </a:ext>
                </a:extLst>
              </xdr:cNvPr>
              <xdr:cNvSpPr txBox="1"/>
            </xdr:nvSpPr>
            <xdr:spPr>
              <a:xfrm>
                <a:off x="609600" y="28956000"/>
                <a:ext cx="7315200" cy="5715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:r>
                  <a:rPr lang="pl-PL" sz="1400" b="0" i="0">
                    <a:latin typeface="Cambria Math" panose="02040503050406030204" pitchFamily="18" charset="0"/>
                  </a:rPr>
                  <a:t>𝑚</a:t>
                </a:r>
                <a:r>
                  <a:rPr lang="pl-PL" sz="1400" b="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≥3600⋅𝑁/𝑟    [𝑘𝑔/ℎ]</a:t>
                </a:r>
                <a:endParaRPr lang="pl-PL" sz="1400"/>
              </a:p>
            </xdr:txBody>
          </xdr:sp>
        </mc:Fallback>
      </mc:AlternateContent>
      <xdr:sp macro="" textlink="">
        <xdr:nvSpPr>
          <xdr:cNvPr id="14384" name="pole tekstowe 14383">
            <a:extLst>
              <a:ext uri="{FF2B5EF4-FFF2-40B4-BE49-F238E27FC236}">
                <a16:creationId xmlns:a16="http://schemas.microsoft.com/office/drawing/2014/main" id="{00000000-0008-0000-0C00-000030380000}"/>
              </a:ext>
            </a:extLst>
          </xdr:cNvPr>
          <xdr:cNvSpPr txBox="1"/>
        </xdr:nvSpPr>
        <xdr:spPr>
          <a:xfrm>
            <a:off x="609600" y="29527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gdzie:</a:t>
            </a:r>
          </a:p>
        </xdr:txBody>
      </xdr:sp>
      <xdr:sp macro="" textlink="">
        <xdr:nvSpPr>
          <xdr:cNvPr id="14385" name="pole tekstowe 14384">
            <a:extLst>
              <a:ext uri="{FF2B5EF4-FFF2-40B4-BE49-F238E27FC236}">
                <a16:creationId xmlns:a16="http://schemas.microsoft.com/office/drawing/2014/main" id="{00000000-0008-0000-0C00-000031380000}"/>
              </a:ext>
            </a:extLst>
          </xdr:cNvPr>
          <xdr:cNvSpPr txBox="1"/>
        </xdr:nvSpPr>
        <xdr:spPr>
          <a:xfrm>
            <a:off x="1219200" y="29908500"/>
            <a:ext cx="670560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N - maksymalna trwała moc cieplna kotła [kW]</a:t>
            </a:r>
          </a:p>
        </xdr:txBody>
      </xdr:sp>
      <xdr:sp macro="" textlink="">
        <xdr:nvSpPr>
          <xdr:cNvPr id="14386" name="pole tekstowe 14385">
            <a:extLst>
              <a:ext uri="{FF2B5EF4-FFF2-40B4-BE49-F238E27FC236}">
                <a16:creationId xmlns:a16="http://schemas.microsoft.com/office/drawing/2014/main" id="{00000000-0008-0000-0C00-000032380000}"/>
              </a:ext>
            </a:extLst>
          </xdr:cNvPr>
          <xdr:cNvSpPr txBox="1"/>
        </xdr:nvSpPr>
        <xdr:spPr>
          <a:xfrm>
            <a:off x="1219200" y="300990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r  - ciepło parowania wody przy ciśnieniu przed zaworem bezpieczeństwa [kJ/kg]</a:t>
            </a:r>
          </a:p>
        </xdr:txBody>
      </xdr:sp>
      <xdr:sp macro="" textlink="'obl_W.C.2'!J7">
        <xdr:nvSpPr>
          <xdr:cNvPr id="14387" name="pole tekstowe 14386">
            <a:extLst>
              <a:ext uri="{FF2B5EF4-FFF2-40B4-BE49-F238E27FC236}">
                <a16:creationId xmlns:a16="http://schemas.microsoft.com/office/drawing/2014/main" id="{00000000-0008-0000-0C00-000033380000}"/>
              </a:ext>
            </a:extLst>
          </xdr:cNvPr>
          <xdr:cNvSpPr txBox="1"/>
        </xdr:nvSpPr>
        <xdr:spPr>
          <a:xfrm>
            <a:off x="1219200" y="304800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A8ECD917-4C9D-4FD6-A364-8C4630964F8F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N = 2878 [kW]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E48">
        <xdr:nvSpPr>
          <xdr:cNvPr id="14388" name="pole tekstowe 14387">
            <a:extLst>
              <a:ext uri="{FF2B5EF4-FFF2-40B4-BE49-F238E27FC236}">
                <a16:creationId xmlns:a16="http://schemas.microsoft.com/office/drawing/2014/main" id="{00000000-0008-0000-0C00-000034380000}"/>
              </a:ext>
            </a:extLst>
          </xdr:cNvPr>
          <xdr:cNvSpPr txBox="1"/>
        </xdr:nvSpPr>
        <xdr:spPr>
          <a:xfrm>
            <a:off x="1219200" y="30861000"/>
            <a:ext cx="67056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84FF3E26-8041-49F2-9E6F-741365410D78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r = 2120,3 [kJ/kg]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E50">
        <xdr:nvSpPr>
          <xdr:cNvPr id="14389" name="pole tekstowe 14388">
            <a:extLst>
              <a:ext uri="{FF2B5EF4-FFF2-40B4-BE49-F238E27FC236}">
                <a16:creationId xmlns:a16="http://schemas.microsoft.com/office/drawing/2014/main" id="{00000000-0008-0000-0C00-000035380000}"/>
              </a:ext>
            </a:extLst>
          </xdr:cNvPr>
          <xdr:cNvSpPr txBox="1"/>
        </xdr:nvSpPr>
        <xdr:spPr>
          <a:xfrm>
            <a:off x="3648075" y="30861000"/>
            <a:ext cx="33909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5B0EA716-49C9-4D33-92C1-173573E29816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dla p = 3,5 [bar]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4390" name="pole tekstowe 14389">
            <a:extLst>
              <a:ext uri="{FF2B5EF4-FFF2-40B4-BE49-F238E27FC236}">
                <a16:creationId xmlns:a16="http://schemas.microsoft.com/office/drawing/2014/main" id="{00000000-0008-0000-0C00-000036380000}"/>
              </a:ext>
            </a:extLst>
          </xdr:cNvPr>
          <xdr:cNvSpPr txBox="1"/>
        </xdr:nvSpPr>
        <xdr:spPr>
          <a:xfrm>
            <a:off x="609600" y="31432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Wymagana przepustowość zaworu bezpieczeństwa:</a:t>
            </a:r>
          </a:p>
        </xdr:txBody>
      </xdr:sp>
      <xdr:sp macro="" textlink="'obl_W.C.2'!E53">
        <xdr:nvSpPr>
          <xdr:cNvPr id="14391" name="pole tekstowe 14390">
            <a:extLst>
              <a:ext uri="{FF2B5EF4-FFF2-40B4-BE49-F238E27FC236}">
                <a16:creationId xmlns:a16="http://schemas.microsoft.com/office/drawing/2014/main" id="{00000000-0008-0000-0C00-000037380000}"/>
              </a:ext>
            </a:extLst>
          </xdr:cNvPr>
          <xdr:cNvSpPr txBox="1"/>
        </xdr:nvSpPr>
        <xdr:spPr>
          <a:xfrm>
            <a:off x="609600" y="31813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ACB75B7B-242E-4AA5-B6C5-4EB65C89C6D4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m ≥ 4886,478 [kg/h]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J11">
        <xdr:nvSpPr>
          <xdr:cNvPr id="14392" name="pole tekstowe 14391">
            <a:extLst>
              <a:ext uri="{FF2B5EF4-FFF2-40B4-BE49-F238E27FC236}">
                <a16:creationId xmlns:a16="http://schemas.microsoft.com/office/drawing/2014/main" id="{00000000-0008-0000-0C00-000038380000}"/>
              </a:ext>
            </a:extLst>
          </xdr:cNvPr>
          <xdr:cNvSpPr txBox="1"/>
        </xdr:nvSpPr>
        <xdr:spPr>
          <a:xfrm>
            <a:off x="609600" y="32194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BFEE1E09-F138-44B2-9187-18CAD19F40E5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Ilość przyjętych do obliczeń zaworów bezpieczeństwa: 2 szt.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4393" name="pole tekstowe 14392">
            <a:extLst>
              <a:ext uri="{FF2B5EF4-FFF2-40B4-BE49-F238E27FC236}">
                <a16:creationId xmlns:a16="http://schemas.microsoft.com/office/drawing/2014/main" id="{00000000-0008-0000-0C00-000039380000}"/>
              </a:ext>
            </a:extLst>
          </xdr:cNvPr>
          <xdr:cNvSpPr txBox="1"/>
        </xdr:nvSpPr>
        <xdr:spPr>
          <a:xfrm>
            <a:off x="609600" y="32575500"/>
            <a:ext cx="7315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Wymagana przepustowość pojedynczego zaworu bezpieczeństwa wynosi:</a:t>
            </a:r>
          </a:p>
        </xdr:txBody>
      </xdr:sp>
      <xdr:grpSp>
        <xdr:nvGrpSpPr>
          <xdr:cNvPr id="14394" name="Grupa 14393">
            <a:extLst>
              <a:ext uri="{FF2B5EF4-FFF2-40B4-BE49-F238E27FC236}">
                <a16:creationId xmlns:a16="http://schemas.microsoft.com/office/drawing/2014/main" id="{00000000-0008-0000-0C00-00003A380000}"/>
              </a:ext>
            </a:extLst>
          </xdr:cNvPr>
          <xdr:cNvGrpSpPr/>
        </xdr:nvGrpSpPr>
        <xdr:grpSpPr>
          <a:xfrm>
            <a:off x="3600450" y="32966025"/>
            <a:ext cx="2228850" cy="381000"/>
            <a:chOff x="3600450" y="12963525"/>
            <a:chExt cx="2228850" cy="381000"/>
          </a:xfrm>
        </xdr:grpSpPr>
        <xdr:sp macro="" textlink="">
          <xdr:nvSpPr>
            <xdr:cNvPr id="14395" name="pole tekstowe 14394">
              <a:extLst>
                <a:ext uri="{FF2B5EF4-FFF2-40B4-BE49-F238E27FC236}">
                  <a16:creationId xmlns:a16="http://schemas.microsoft.com/office/drawing/2014/main" id="{00000000-0008-0000-0C00-00003B380000}"/>
                </a:ext>
              </a:extLst>
            </xdr:cNvPr>
            <xdr:cNvSpPr txBox="1"/>
          </xdr:nvSpPr>
          <xdr:spPr>
            <a:xfrm>
              <a:off x="3600450" y="12963525"/>
              <a:ext cx="609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m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obl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≥</a:t>
              </a:r>
            </a:p>
          </xdr:txBody>
        </xdr:sp>
        <xdr:sp macro="" textlink="'obl_W.C.2'!E55">
          <xdr:nvSpPr>
            <xdr:cNvPr id="14396" name="pole tekstowe 14395">
              <a:extLst>
                <a:ext uri="{FF2B5EF4-FFF2-40B4-BE49-F238E27FC236}">
                  <a16:creationId xmlns:a16="http://schemas.microsoft.com/office/drawing/2014/main" id="{00000000-0008-0000-0C00-00003C380000}"/>
                </a:ext>
              </a:extLst>
            </xdr:cNvPr>
            <xdr:cNvSpPr txBox="1"/>
          </xdr:nvSpPr>
          <xdr:spPr>
            <a:xfrm>
              <a:off x="4000500" y="12963525"/>
              <a:ext cx="18288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BFC74EDA-567E-41F1-AB7C-6E29DE87951E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2443,239 [kg/h]</a:t>
              </a:fld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175</xdr:row>
      <xdr:rowOff>0</xdr:rowOff>
    </xdr:from>
    <xdr:to>
      <xdr:col>13</xdr:col>
      <xdr:colOff>28575</xdr:colOff>
      <xdr:row>224</xdr:row>
      <xdr:rowOff>0</xdr:rowOff>
    </xdr:to>
    <xdr:grpSp>
      <xdr:nvGrpSpPr>
        <xdr:cNvPr id="14448" name="Grupa 14447">
          <a:extLst>
            <a:ext uri="{FF2B5EF4-FFF2-40B4-BE49-F238E27FC236}">
              <a16:creationId xmlns:a16="http://schemas.microsoft.com/office/drawing/2014/main" id="{00000000-0008-0000-0C00-000070380000}"/>
            </a:ext>
          </a:extLst>
        </xdr:cNvPr>
        <xdr:cNvGrpSpPr/>
      </xdr:nvGrpSpPr>
      <xdr:grpSpPr>
        <a:xfrm>
          <a:off x="609600" y="33337500"/>
          <a:ext cx="7343775" cy="9334500"/>
          <a:chOff x="609600" y="33337500"/>
          <a:chExt cx="7343775" cy="9334500"/>
        </a:xfrm>
      </xdr:grpSpPr>
      <xdr:sp macro="" textlink="'obl_W.C.2'!C57">
        <xdr:nvSpPr>
          <xdr:cNvPr id="14420" name="pole tekstowe 14419">
            <a:extLst>
              <a:ext uri="{FF2B5EF4-FFF2-40B4-BE49-F238E27FC236}">
                <a16:creationId xmlns:a16="http://schemas.microsoft.com/office/drawing/2014/main" id="{00000000-0008-0000-0C00-000054380000}"/>
              </a:ext>
            </a:extLst>
          </xdr:cNvPr>
          <xdr:cNvSpPr txBox="1"/>
        </xdr:nvSpPr>
        <xdr:spPr>
          <a:xfrm>
            <a:off x="1628775" y="37909500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7EA11ED9-1F95-4196-9CAF-71E5A3414E89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0,53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C58">
        <xdr:nvSpPr>
          <xdr:cNvPr id="14421" name="pole tekstowe 14420">
            <a:extLst>
              <a:ext uri="{FF2B5EF4-FFF2-40B4-BE49-F238E27FC236}">
                <a16:creationId xmlns:a16="http://schemas.microsoft.com/office/drawing/2014/main" id="{00000000-0008-0000-0C00-000055380000}"/>
              </a:ext>
            </a:extLst>
          </xdr:cNvPr>
          <xdr:cNvSpPr txBox="1"/>
        </xdr:nvSpPr>
        <xdr:spPr>
          <a:xfrm>
            <a:off x="1628775" y="38242875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35D4260C-D3E7-4BDF-8C00-2857DEF836B7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1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C60">
        <xdr:nvSpPr>
          <xdr:cNvPr id="14422" name="pole tekstowe 14421">
            <a:extLst>
              <a:ext uri="{FF2B5EF4-FFF2-40B4-BE49-F238E27FC236}">
                <a16:creationId xmlns:a16="http://schemas.microsoft.com/office/drawing/2014/main" id="{00000000-0008-0000-0C00-000056380000}"/>
              </a:ext>
            </a:extLst>
          </xdr:cNvPr>
          <xdr:cNvSpPr txBox="1"/>
        </xdr:nvSpPr>
        <xdr:spPr>
          <a:xfrm>
            <a:off x="1571625" y="38576250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831B12BC-1004-4DF4-807D-463C52C470E0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0,495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E62">
        <xdr:nvSpPr>
          <xdr:cNvPr id="14423" name="pole tekstowe 14422">
            <a:extLst>
              <a:ext uri="{FF2B5EF4-FFF2-40B4-BE49-F238E27FC236}">
                <a16:creationId xmlns:a16="http://schemas.microsoft.com/office/drawing/2014/main" id="{00000000-0008-0000-0C00-000057380000}"/>
              </a:ext>
            </a:extLst>
          </xdr:cNvPr>
          <xdr:cNvSpPr txBox="1"/>
        </xdr:nvSpPr>
        <xdr:spPr>
          <a:xfrm>
            <a:off x="1600200" y="38909625"/>
            <a:ext cx="18288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32D4ACF4-F4C2-44DA-A802-E3E9A4534F1F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0,385 [MPa]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14424" name="Grupa 14423">
            <a:extLst>
              <a:ext uri="{FF2B5EF4-FFF2-40B4-BE49-F238E27FC236}">
                <a16:creationId xmlns:a16="http://schemas.microsoft.com/office/drawing/2014/main" id="{00000000-0008-0000-0C00-000058380000}"/>
              </a:ext>
            </a:extLst>
          </xdr:cNvPr>
          <xdr:cNvGrpSpPr/>
        </xdr:nvGrpSpPr>
        <xdr:grpSpPr>
          <a:xfrm>
            <a:off x="609600" y="33337500"/>
            <a:ext cx="7343775" cy="9334500"/>
            <a:chOff x="609600" y="34099500"/>
            <a:chExt cx="7343775" cy="9334500"/>
          </a:xfrm>
        </xdr:grpSpPr>
        <xdr:sp macro="" textlink="">
          <xdr:nvSpPr>
            <xdr:cNvPr id="14425" name="pole tekstowe 14424">
              <a:extLst>
                <a:ext uri="{FF2B5EF4-FFF2-40B4-BE49-F238E27FC236}">
                  <a16:creationId xmlns:a16="http://schemas.microsoft.com/office/drawing/2014/main" id="{00000000-0008-0000-0C00-000059380000}"/>
                </a:ext>
              </a:extLst>
            </xdr:cNvPr>
            <xdr:cNvSpPr txBox="1"/>
          </xdr:nvSpPr>
          <xdr:spPr>
            <a:xfrm>
              <a:off x="609600" y="340995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1">
                  <a:latin typeface="Arial" panose="020B0604020202020204" pitchFamily="34" charset="0"/>
                  <a:cs typeface="Arial" panose="020B0604020202020204" pitchFamily="34" charset="0"/>
                </a:rPr>
                <a:t>2. Wyznaczenie wymaganej powierzchni przekroju kanału dopływowego zaworu bezpieczeństwa:</a:t>
              </a:r>
            </a:p>
          </xdr:txBody>
        </xdr:sp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4426" name="pole tekstowe 14425">
                  <a:extLst>
                    <a:ext uri="{FF2B5EF4-FFF2-40B4-BE49-F238E27FC236}">
                      <a16:creationId xmlns:a16="http://schemas.microsoft.com/office/drawing/2014/main" id="{00000000-0008-0000-0C00-00005A380000}"/>
                    </a:ext>
                  </a:extLst>
                </xdr:cNvPr>
                <xdr:cNvSpPr txBox="1"/>
              </xdr:nvSpPr>
              <xdr:spPr>
                <a:xfrm>
                  <a:off x="609600" y="34480500"/>
                  <a:ext cx="7315200" cy="57150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lIns="0" tIns="0" rIns="0" bIns="0" rtlCol="0" anchor="ctr">
                  <a:no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"/>
                      </m:oMathParaPr>
                      <m:oMath xmlns:m="http://schemas.openxmlformats.org/officeDocument/2006/math"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𝐴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=</m:t>
                        </m:r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𝑚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10</m:t>
                            </m:r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𝛼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𝑝𝑔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⋅</m:t>
                            </m:r>
                            <m:d>
                              <m:d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1</m:t>
                                    </m:r>
                                  </m:sub>
                                </m:s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+0,1</m:t>
                                </m:r>
                              </m:e>
                            </m:d>
                          </m:den>
                        </m:f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  </m:t>
                        </m:r>
                        <m:d>
                          <m:dPr>
                            <m:begChr m:val="["/>
                            <m:endChr m:val="]"/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𝑚</m:t>
                            </m:r>
                            <m:sSup>
                              <m:sSup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𝑚</m:t>
                                </m:r>
                              </m:e>
                              <m:sup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</m:e>
                        </m:d>
                      </m:oMath>
                    </m:oMathPara>
                  </a14:m>
                  <a:endParaRPr lang="pl-PL" sz="1400"/>
                </a:p>
              </xdr:txBody>
            </xdr:sp>
          </mc:Choice>
          <mc:Fallback xmlns="">
            <xdr:sp macro="" textlink="">
              <xdr:nvSpPr>
                <xdr:cNvPr id="14426" name="pole tekstowe 14425">
                  <a:extLst>
                    <a:ext uri="{FF2B5EF4-FFF2-40B4-BE49-F238E27FC236}">
                      <a16:creationId xmlns:a16="http://schemas.microsoft.com/office/drawing/2014/main" id="{00000000-0008-0000-0A00-00005A380000}"/>
                    </a:ext>
                  </a:extLst>
                </xdr:cNvPr>
                <xdr:cNvSpPr txBox="1"/>
              </xdr:nvSpPr>
              <xdr:spPr>
                <a:xfrm>
                  <a:off x="609600" y="34480500"/>
                  <a:ext cx="7315200" cy="57150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lIns="0" tIns="0" rIns="0" bIns="0" rtlCol="0" anchor="ctr">
                  <a:noAutofit/>
                </a:bodyPr>
                <a:lstStyle/>
                <a:p>
                  <a:pPr/>
                  <a:r>
                    <a:rPr lang="pl-PL" sz="1400" b="0" i="0">
                      <a:latin typeface="Cambria Math" panose="02040503050406030204" pitchFamily="18" charset="0"/>
                    </a:rPr>
                    <a:t>𝐴=𝑚/(10</a:t>
                  </a:r>
                  <a:r>
                    <a:rPr lang="pl-PL" sz="1400" b="0" i="0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a:t>⋅𝐾_1⋅𝐾_2⋅𝛼_𝑝𝑔⋅(𝑝_1+0,1) )    [𝑚𝑚^2 ]</a:t>
                  </a:r>
                  <a:endParaRPr lang="pl-PL" sz="1400"/>
                </a:p>
              </xdr:txBody>
            </xdr:sp>
          </mc:Fallback>
        </mc:AlternateContent>
        <xdr:sp macro="" textlink="">
          <xdr:nvSpPr>
            <xdr:cNvPr id="14427" name="pole tekstowe 14426">
              <a:extLst>
                <a:ext uri="{FF2B5EF4-FFF2-40B4-BE49-F238E27FC236}">
                  <a16:creationId xmlns:a16="http://schemas.microsoft.com/office/drawing/2014/main" id="{00000000-0008-0000-0C00-00005B380000}"/>
                </a:ext>
              </a:extLst>
            </xdr:cNvPr>
            <xdr:cNvSpPr txBox="1"/>
          </xdr:nvSpPr>
          <xdr:spPr>
            <a:xfrm>
              <a:off x="609600" y="350520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gdzie:</a:t>
              </a:r>
            </a:p>
          </xdr:txBody>
        </xdr:sp>
        <xdr:sp macro="" textlink="">
          <xdr:nvSpPr>
            <xdr:cNvPr id="14428" name="pole tekstowe 14427">
              <a:extLst>
                <a:ext uri="{FF2B5EF4-FFF2-40B4-BE49-F238E27FC236}">
                  <a16:creationId xmlns:a16="http://schemas.microsoft.com/office/drawing/2014/main" id="{00000000-0008-0000-0C00-00005C380000}"/>
                </a:ext>
              </a:extLst>
            </xdr:cNvPr>
            <xdr:cNvSpPr txBox="1"/>
          </xdr:nvSpPr>
          <xdr:spPr>
            <a:xfrm>
              <a:off x="1219200" y="35432999"/>
              <a:ext cx="6705600" cy="5048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A - wymagana sumaryczna powierzchnia przekroju kanałów dopływowych zaworów </a:t>
              </a:r>
              <a:b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</a:br>
              <a:r>
                <a:rPr lang="pl-PL" sz="1100" b="0" baseline="0">
                  <a:latin typeface="Arial" panose="020B0604020202020204" pitchFamily="34" charset="0"/>
                  <a:cs typeface="Arial" panose="020B0604020202020204" pitchFamily="34" charset="0"/>
                </a:rPr>
                <a:t>     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bezpieczeństwa [mm</a:t>
              </a:r>
              <a:r>
                <a:rPr lang="pl-PL" sz="1100" b="0" baseline="30000"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]</a:t>
              </a:r>
            </a:p>
          </xdr:txBody>
        </xdr:sp>
        <xdr:sp macro="" textlink="">
          <xdr:nvSpPr>
            <xdr:cNvPr id="14429" name="pole tekstowe 14428">
              <a:extLst>
                <a:ext uri="{FF2B5EF4-FFF2-40B4-BE49-F238E27FC236}">
                  <a16:creationId xmlns:a16="http://schemas.microsoft.com/office/drawing/2014/main" id="{00000000-0008-0000-0C00-00005D380000}"/>
                </a:ext>
              </a:extLst>
            </xdr:cNvPr>
            <xdr:cNvSpPr txBox="1"/>
          </xdr:nvSpPr>
          <xdr:spPr>
            <a:xfrm>
              <a:off x="1247775" y="35823525"/>
              <a:ext cx="6705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m - przepustowość pojedynczego zaworu bezpieczeństwa [kg/h]</a:t>
              </a:r>
            </a:p>
          </xdr:txBody>
        </xdr:sp>
        <xdr:sp macro="" textlink="">
          <xdr:nvSpPr>
            <xdr:cNvPr id="14430" name="pole tekstowe 14429">
              <a:extLst>
                <a:ext uri="{FF2B5EF4-FFF2-40B4-BE49-F238E27FC236}">
                  <a16:creationId xmlns:a16="http://schemas.microsoft.com/office/drawing/2014/main" id="{00000000-0008-0000-0C00-00005E380000}"/>
                </a:ext>
              </a:extLst>
            </xdr:cNvPr>
            <xdr:cNvSpPr txBox="1"/>
          </xdr:nvSpPr>
          <xdr:spPr>
            <a:xfrm>
              <a:off x="1219200" y="36185475"/>
              <a:ext cx="6705600" cy="571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K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1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- współczynnik poprawkowy uwzględniający właściwości pary i jej parametry przed zaworem</a:t>
              </a:r>
              <a:b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</a:br>
              <a:r>
                <a:rPr lang="pl-PL" sz="1100" b="0" baseline="0">
                  <a:latin typeface="Arial" panose="020B0604020202020204" pitchFamily="34" charset="0"/>
                  <a:cs typeface="Arial" panose="020B0604020202020204" pitchFamily="34" charset="0"/>
                </a:rPr>
                <a:t>     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bezpieczeństwa</a:t>
              </a:r>
            </a:p>
          </xdr:txBody>
        </xdr:sp>
        <xdr:sp macro="" textlink="">
          <xdr:nvSpPr>
            <xdr:cNvPr id="14431" name="pole tekstowe 14430">
              <a:extLst>
                <a:ext uri="{FF2B5EF4-FFF2-40B4-BE49-F238E27FC236}">
                  <a16:creationId xmlns:a16="http://schemas.microsoft.com/office/drawing/2014/main" id="{00000000-0008-0000-0C00-00005F380000}"/>
                </a:ext>
              </a:extLst>
            </xdr:cNvPr>
            <xdr:cNvSpPr txBox="1"/>
          </xdr:nvSpPr>
          <xdr:spPr>
            <a:xfrm>
              <a:off x="1219200" y="36756975"/>
              <a:ext cx="6705600" cy="571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K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- współczynnik poprawkowy uwzględniający wpływ stosunku ciśnień przed i za zaworem</a:t>
              </a:r>
              <a:b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</a:br>
              <a:r>
                <a:rPr lang="pl-PL" sz="1100" b="0" baseline="0">
                  <a:latin typeface="Arial" panose="020B0604020202020204" pitchFamily="34" charset="0"/>
                  <a:cs typeface="Arial" panose="020B0604020202020204" pitchFamily="34" charset="0"/>
                </a:rPr>
                <a:t>     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bezpieczeństwa</a:t>
              </a:r>
            </a:p>
          </xdr:txBody>
        </xdr:sp>
        <xdr:sp macro="" textlink="">
          <xdr:nvSpPr>
            <xdr:cNvPr id="14432" name="pole tekstowe 14431">
              <a:extLst>
                <a:ext uri="{FF2B5EF4-FFF2-40B4-BE49-F238E27FC236}">
                  <a16:creationId xmlns:a16="http://schemas.microsoft.com/office/drawing/2014/main" id="{00000000-0008-0000-0C00-000060380000}"/>
                </a:ext>
              </a:extLst>
            </xdr:cNvPr>
            <xdr:cNvSpPr txBox="1"/>
          </xdr:nvSpPr>
          <xdr:spPr>
            <a:xfrm>
              <a:off x="1219200" y="37328475"/>
              <a:ext cx="6705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el-GR" sz="1100" b="0">
                  <a:latin typeface="Arial" panose="020B0604020202020204" pitchFamily="34" charset="0"/>
                  <a:cs typeface="Arial" panose="020B0604020202020204" pitchFamily="34" charset="0"/>
                </a:rPr>
                <a:t>α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pg</a:t>
              </a:r>
              <a:r>
                <a:rPr lang="el-GR" sz="1100" b="0">
                  <a:latin typeface="Arial" panose="020B0604020202020204" pitchFamily="34" charset="0"/>
                  <a:cs typeface="Arial" panose="020B0604020202020204" pitchFamily="34" charset="0"/>
                </a:rPr>
                <a:t>  - 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współczynnik wypływu zaworu bezpieczeństwa dla par i </a:t>
              </a:r>
              <a:r>
                <a:rPr lang="pl-PL" sz="1100" b="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gazów </a:t>
              </a:r>
              <a:r>
                <a:rPr lang="el-GR" sz="1100" b="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α</a:t>
              </a:r>
              <a:r>
                <a:rPr lang="pl-PL" sz="1100" b="0" baseline="-2500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pg</a:t>
              </a:r>
              <a:r>
                <a:rPr lang="pl-PL" sz="1100" b="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0,9</a:t>
              </a:r>
              <a:r>
                <a:rPr lang="el-GR" sz="1100" b="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α</a:t>
              </a:r>
              <a:r>
                <a:rPr lang="pl-PL" sz="1100" b="0" baseline="-2500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pgrz</a:t>
              </a:r>
            </a:p>
          </xdr:txBody>
        </xdr:sp>
        <xdr:sp macro="" textlink="">
          <xdr:nvSpPr>
            <xdr:cNvPr id="14433" name="pole tekstowe 14432">
              <a:extLst>
                <a:ext uri="{FF2B5EF4-FFF2-40B4-BE49-F238E27FC236}">
                  <a16:creationId xmlns:a16="http://schemas.microsoft.com/office/drawing/2014/main" id="{00000000-0008-0000-0C00-000061380000}"/>
                </a:ext>
              </a:extLst>
            </xdr:cNvPr>
            <xdr:cNvSpPr txBox="1"/>
          </xdr:nvSpPr>
          <xdr:spPr>
            <a:xfrm>
              <a:off x="1219200" y="37719000"/>
              <a:ext cx="6705600" cy="571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p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1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- maksymalne ciśnienie przed zaworem bezpieczeństwa, nie większe niż 1,1 ciśnienia dopuszczonego</a:t>
              </a:r>
              <a:b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</a:br>
              <a:r>
                <a:rPr lang="pl-PL" sz="1100" b="0" baseline="0">
                  <a:latin typeface="Arial" panose="020B0604020202020204" pitchFamily="34" charset="0"/>
                  <a:cs typeface="Arial" panose="020B0604020202020204" pitchFamily="34" charset="0"/>
                </a:rPr>
                <a:t>     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zabezpieczenia kotła [MPa]</a:t>
              </a:r>
            </a:p>
          </xdr:txBody>
        </xdr:sp>
        <xdr:sp macro="" textlink="'obl_W.C.2'!J10">
          <xdr:nvSpPr>
            <xdr:cNvPr id="14434" name="pole tekstowe 14433">
              <a:extLst>
                <a:ext uri="{FF2B5EF4-FFF2-40B4-BE49-F238E27FC236}">
                  <a16:creationId xmlns:a16="http://schemas.microsoft.com/office/drawing/2014/main" id="{00000000-0008-0000-0C00-000062380000}"/>
                </a:ext>
              </a:extLst>
            </xdr:cNvPr>
            <xdr:cNvSpPr txBox="1"/>
          </xdr:nvSpPr>
          <xdr:spPr>
            <a:xfrm>
              <a:off x="609600" y="382905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5B6C8D90-2634-49A9-A0A8-17E05C31B55A}" type="TxLink">
                <a:rPr lang="en-US" sz="1100" b="1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Do obliczeń przyjęto zawór bezpieczeństwa IMI PNEUMATEX: DSV 40 DGF 3,5 [bar]</a:t>
              </a:fld>
              <a:endParaRPr lang="pl-PL" sz="11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435" name="pole tekstowe 14434">
              <a:extLst>
                <a:ext uri="{FF2B5EF4-FFF2-40B4-BE49-F238E27FC236}">
                  <a16:creationId xmlns:a16="http://schemas.microsoft.com/office/drawing/2014/main" id="{00000000-0008-0000-0C00-000063380000}"/>
                </a:ext>
              </a:extLst>
            </xdr:cNvPr>
            <xdr:cNvSpPr txBox="1"/>
          </xdr:nvSpPr>
          <xdr:spPr>
            <a:xfrm>
              <a:off x="1219200" y="38671500"/>
              <a:ext cx="609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K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1</a:t>
              </a:r>
              <a:r>
                <a:rPr lang="pl-PL" sz="1100" b="0" baseline="0">
                  <a:latin typeface="Arial" panose="020B0604020202020204" pitchFamily="34" charset="0"/>
                  <a:cs typeface="Arial" panose="020B0604020202020204" pitchFamily="34" charset="0"/>
                </a:rPr>
                <a:t> = </a:t>
              </a:r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436" name="pole tekstowe 14435">
              <a:extLst>
                <a:ext uri="{FF2B5EF4-FFF2-40B4-BE49-F238E27FC236}">
                  <a16:creationId xmlns:a16="http://schemas.microsoft.com/office/drawing/2014/main" id="{00000000-0008-0000-0C00-000064380000}"/>
                </a:ext>
              </a:extLst>
            </xdr:cNvPr>
            <xdr:cNvSpPr txBox="1"/>
          </xdr:nvSpPr>
          <xdr:spPr>
            <a:xfrm>
              <a:off x="1219200" y="39004875"/>
              <a:ext cx="609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K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pl-PL" sz="1100" b="0" baseline="0">
                  <a:latin typeface="Arial" panose="020B0604020202020204" pitchFamily="34" charset="0"/>
                  <a:cs typeface="Arial" panose="020B0604020202020204" pitchFamily="34" charset="0"/>
                </a:rPr>
                <a:t> = </a:t>
              </a:r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437" name="pole tekstowe 14436">
              <a:extLst>
                <a:ext uri="{FF2B5EF4-FFF2-40B4-BE49-F238E27FC236}">
                  <a16:creationId xmlns:a16="http://schemas.microsoft.com/office/drawing/2014/main" id="{00000000-0008-0000-0C00-000065380000}"/>
                </a:ext>
              </a:extLst>
            </xdr:cNvPr>
            <xdr:cNvSpPr txBox="1"/>
          </xdr:nvSpPr>
          <xdr:spPr>
            <a:xfrm>
              <a:off x="1219200" y="39338250"/>
              <a:ext cx="609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el-GR" sz="1100" b="1">
                  <a:latin typeface="Arial" panose="020B0604020202020204" pitchFamily="34" charset="0"/>
                  <a:cs typeface="Arial" panose="020B0604020202020204" pitchFamily="34" charset="0"/>
                </a:rPr>
                <a:t>α</a:t>
              </a:r>
              <a:r>
                <a:rPr lang="pl-PL" sz="1100" b="1" baseline="-25000">
                  <a:latin typeface="Arial" panose="020B0604020202020204" pitchFamily="34" charset="0"/>
                  <a:cs typeface="Arial" panose="020B0604020202020204" pitchFamily="34" charset="0"/>
                </a:rPr>
                <a:t>pg</a:t>
              </a:r>
              <a:r>
                <a:rPr lang="pl-PL" sz="1100" b="1" baseline="0">
                  <a:latin typeface="Arial" panose="020B0604020202020204" pitchFamily="34" charset="0"/>
                  <a:cs typeface="Arial" panose="020B0604020202020204" pitchFamily="34" charset="0"/>
                </a:rPr>
                <a:t> = </a:t>
              </a:r>
              <a:endParaRPr lang="pl-PL" sz="11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438" name="pole tekstowe 14437">
              <a:extLst>
                <a:ext uri="{FF2B5EF4-FFF2-40B4-BE49-F238E27FC236}">
                  <a16:creationId xmlns:a16="http://schemas.microsoft.com/office/drawing/2014/main" id="{00000000-0008-0000-0C00-000066380000}"/>
                </a:ext>
              </a:extLst>
            </xdr:cNvPr>
            <xdr:cNvSpPr txBox="1"/>
          </xdr:nvSpPr>
          <xdr:spPr>
            <a:xfrm>
              <a:off x="1219200" y="39671625"/>
              <a:ext cx="609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p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1</a:t>
              </a:r>
              <a:r>
                <a:rPr lang="pl-PL" sz="1100" b="0" baseline="0">
                  <a:latin typeface="Arial" panose="020B0604020202020204" pitchFamily="34" charset="0"/>
                  <a:cs typeface="Arial" panose="020B0604020202020204" pitchFamily="34" charset="0"/>
                </a:rPr>
                <a:t> = </a:t>
              </a:r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439" name="pole tekstowe 14438">
              <a:extLst>
                <a:ext uri="{FF2B5EF4-FFF2-40B4-BE49-F238E27FC236}">
                  <a16:creationId xmlns:a16="http://schemas.microsoft.com/office/drawing/2014/main" id="{00000000-0008-0000-0C00-000067380000}"/>
                </a:ext>
              </a:extLst>
            </xdr:cNvPr>
            <xdr:cNvSpPr txBox="1"/>
          </xdr:nvSpPr>
          <xdr:spPr>
            <a:xfrm>
              <a:off x="609600" y="400050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Obliczeniowa powierzchnia przekroju kanału dopływowego zaworu bezpieczeństwa wynosi:</a:t>
              </a:r>
            </a:p>
          </xdr:txBody>
        </xdr:sp>
        <xdr:sp macro="" textlink="'obl_W.C.2'!E64">
          <xdr:nvSpPr>
            <xdr:cNvPr id="14440" name="pole tekstowe 14439">
              <a:extLst>
                <a:ext uri="{FF2B5EF4-FFF2-40B4-BE49-F238E27FC236}">
                  <a16:creationId xmlns:a16="http://schemas.microsoft.com/office/drawing/2014/main" id="{00000000-0008-0000-0C00-000068380000}"/>
                </a:ext>
              </a:extLst>
            </xdr:cNvPr>
            <xdr:cNvSpPr txBox="1"/>
          </xdr:nvSpPr>
          <xdr:spPr>
            <a:xfrm>
              <a:off x="1219200" y="40386000"/>
              <a:ext cx="67056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09DB06C2-7253-4397-892B-687467910F90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A = 1920,185 [mm²]</a:t>
              </a:fld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441" name="pole tekstowe 14440">
              <a:extLst>
                <a:ext uri="{FF2B5EF4-FFF2-40B4-BE49-F238E27FC236}">
                  <a16:creationId xmlns:a16="http://schemas.microsoft.com/office/drawing/2014/main" id="{00000000-0008-0000-0C00-000069380000}"/>
                </a:ext>
              </a:extLst>
            </xdr:cNvPr>
            <xdr:cNvSpPr txBox="1"/>
          </xdr:nvSpPr>
          <xdr:spPr>
            <a:xfrm>
              <a:off x="609600" y="407670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Wymagana średnica kanału dolotowego zaworu bezpieczeństwa:</a:t>
              </a:r>
            </a:p>
          </xdr:txBody>
        </xdr:sp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4442" name="pole tekstowe 14441">
                  <a:extLst>
                    <a:ext uri="{FF2B5EF4-FFF2-40B4-BE49-F238E27FC236}">
                      <a16:creationId xmlns:a16="http://schemas.microsoft.com/office/drawing/2014/main" id="{00000000-0008-0000-0C00-00006A380000}"/>
                    </a:ext>
                  </a:extLst>
                </xdr:cNvPr>
                <xdr:cNvSpPr txBox="1"/>
              </xdr:nvSpPr>
              <xdr:spPr>
                <a:xfrm>
                  <a:off x="609600" y="41100374"/>
                  <a:ext cx="7315200" cy="657225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lIns="0" tIns="0" rIns="0" bIns="0" rtlCol="0" anchor="ctr">
                  <a:no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"/>
                      </m:oMathParaPr>
                      <m:oMath xmlns:m="http://schemas.openxmlformats.org/officeDocument/2006/math"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𝑑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=</m:t>
                        </m:r>
                        <m:rad>
                          <m:radPr>
                            <m:degHide m:val="on"/>
                            <m:ctrlPr>
                              <a:rPr lang="pl-PL" sz="1400" b="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f>
                              <m:f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</a:rPr>
                                  <m:t>4</m:t>
                                </m:r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</a:rPr>
                                  <m:t>𝐴</m:t>
                                </m:r>
                              </m:num>
                              <m:den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𝜋</m:t>
                                </m:r>
                              </m:den>
                            </m:f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 </m:t>
                            </m:r>
                          </m:e>
                        </m:rad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=</m:t>
                        </m:r>
                      </m:oMath>
                    </m:oMathPara>
                  </a14:m>
                  <a:endParaRPr lang="pl-PL" sz="1400"/>
                </a:p>
              </xdr:txBody>
            </xdr:sp>
          </mc:Choice>
          <mc:Fallback xmlns="">
            <xdr:sp macro="" textlink="">
              <xdr:nvSpPr>
                <xdr:cNvPr id="14442" name="pole tekstowe 14441">
                  <a:extLst>
                    <a:ext uri="{FF2B5EF4-FFF2-40B4-BE49-F238E27FC236}">
                      <a16:creationId xmlns:a16="http://schemas.microsoft.com/office/drawing/2014/main" id="{70D3D00E-22E0-A6A6-9C93-C367EDA20255}"/>
                    </a:ext>
                  </a:extLst>
                </xdr:cNvPr>
                <xdr:cNvSpPr txBox="1"/>
              </xdr:nvSpPr>
              <xdr:spPr>
                <a:xfrm>
                  <a:off x="609600" y="41100374"/>
                  <a:ext cx="7315200" cy="657225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lIns="0" tIns="0" rIns="0" bIns="0" rtlCol="0" anchor="ctr">
                  <a:noAutofit/>
                </a:bodyPr>
                <a:lstStyle/>
                <a:p>
                  <a:pPr/>
                  <a:r>
                    <a:rPr lang="pl-PL" sz="1400" b="0" i="0">
                      <a:latin typeface="Cambria Math" panose="02040503050406030204" pitchFamily="18" charset="0"/>
                    </a:rPr>
                    <a:t>𝑑=√(4𝐴/</a:t>
                  </a:r>
                  <a:r>
                    <a:rPr lang="pl-PL" sz="1400" b="0" i="0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a:t>𝜋  )</a:t>
                  </a:r>
                  <a:r>
                    <a:rPr lang="pl-PL" sz="1400" b="0" i="0">
                      <a:latin typeface="Cambria Math" panose="02040503050406030204" pitchFamily="18" charset="0"/>
                    </a:rPr>
                    <a:t>=</a:t>
                  </a:r>
                  <a:endParaRPr lang="pl-PL" sz="1400"/>
                </a:p>
              </xdr:txBody>
            </xdr:sp>
          </mc:Fallback>
        </mc:AlternateContent>
        <xdr:sp macro="" textlink="'obl_W.C.2'!C70">
          <xdr:nvSpPr>
            <xdr:cNvPr id="14443" name="pole tekstowe 14442">
              <a:extLst>
                <a:ext uri="{FF2B5EF4-FFF2-40B4-BE49-F238E27FC236}">
                  <a16:creationId xmlns:a16="http://schemas.microsoft.com/office/drawing/2014/main" id="{00000000-0008-0000-0C00-00006B380000}"/>
                </a:ext>
              </a:extLst>
            </xdr:cNvPr>
            <xdr:cNvSpPr txBox="1"/>
          </xdr:nvSpPr>
          <xdr:spPr>
            <a:xfrm>
              <a:off x="609600" y="417195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8AA2CE94-E0C7-478E-8304-677B6C9190FF}" type="TxLink">
                <a:rPr lang="en-US" sz="1100" b="1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Dobrano zawór bezpieczeństwa IMI PNEUMATEX: DSV 40 DGF</a:t>
              </a:fld>
              <a:endParaRPr lang="pl-PL" sz="11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'obl_W.C.2'!C71">
          <xdr:nvSpPr>
            <xdr:cNvPr id="14444" name="pole tekstowe 14443">
              <a:extLst>
                <a:ext uri="{FF2B5EF4-FFF2-40B4-BE49-F238E27FC236}">
                  <a16:creationId xmlns:a16="http://schemas.microsoft.com/office/drawing/2014/main" id="{00000000-0008-0000-0C00-00006C380000}"/>
                </a:ext>
              </a:extLst>
            </xdr:cNvPr>
            <xdr:cNvSpPr txBox="1"/>
          </xdr:nvSpPr>
          <xdr:spPr>
            <a:xfrm>
              <a:off x="609600" y="42100500"/>
              <a:ext cx="7315200" cy="3714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3F95CA3A-5C5C-467C-B36D-E2424EA57A8F}" type="TxLink">
                <a:rPr lang="en-US" sz="1100" b="1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Ciśnienie nastawy zaworu bezpieczeństwa: 3,5 [bar]</a:t>
              </a:fld>
              <a:endParaRPr lang="pl-PL" sz="11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'obl_W.C.2'!C72">
          <xdr:nvSpPr>
            <xdr:cNvPr id="14445" name="pole tekstowe 14444">
              <a:extLst>
                <a:ext uri="{FF2B5EF4-FFF2-40B4-BE49-F238E27FC236}">
                  <a16:creationId xmlns:a16="http://schemas.microsoft.com/office/drawing/2014/main" id="{00000000-0008-0000-0C00-00006D380000}"/>
                </a:ext>
              </a:extLst>
            </xdr:cNvPr>
            <xdr:cNvSpPr txBox="1"/>
          </xdr:nvSpPr>
          <xdr:spPr>
            <a:xfrm>
              <a:off x="609600" y="430530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DB8D651B-0E1A-42D5-BD73-CD2CE750E521}" type="TxLink">
                <a:rPr lang="en-US" sz="1100" b="1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Ilość dobranych zaworów bezpieczeństwa: 2 szt.</a:t>
              </a:fld>
              <a:endParaRPr lang="pl-PL" sz="11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'obl_W.C.2'!C73">
          <xdr:nvSpPr>
            <xdr:cNvPr id="14446" name="pole tekstowe 14445">
              <a:extLst>
                <a:ext uri="{FF2B5EF4-FFF2-40B4-BE49-F238E27FC236}">
                  <a16:creationId xmlns:a16="http://schemas.microsoft.com/office/drawing/2014/main" id="{00000000-0008-0000-0C00-00006E380000}"/>
                </a:ext>
              </a:extLst>
            </xdr:cNvPr>
            <xdr:cNvSpPr txBox="1"/>
          </xdr:nvSpPr>
          <xdr:spPr>
            <a:xfrm>
              <a:off x="609600" y="42681525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26D0EC4F-1361-41EC-8E5B-E085D87B37EE}" type="TxLink">
                <a:rPr lang="en-US" sz="1100" b="1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Najmniejsza powierzchnia kanału dolotowego: 1194,59 [mm²]</a:t>
              </a:fld>
              <a:endParaRPr lang="pl-PL" sz="11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'obl_W.C.2'!E66">
        <xdr:nvSpPr>
          <xdr:cNvPr id="14447" name="pole tekstowe 14446">
            <a:extLst>
              <a:ext uri="{FF2B5EF4-FFF2-40B4-BE49-F238E27FC236}">
                <a16:creationId xmlns:a16="http://schemas.microsoft.com/office/drawing/2014/main" id="{00000000-0008-0000-0C00-00006F380000}"/>
              </a:ext>
            </a:extLst>
          </xdr:cNvPr>
          <xdr:cNvSpPr txBox="1"/>
        </xdr:nvSpPr>
        <xdr:spPr>
          <a:xfrm>
            <a:off x="4705350" y="40519350"/>
            <a:ext cx="12192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AA419C0A-49BF-49DD-B941-7A1A312C6320}" type="TxLink">
              <a:rPr lang="en-US" sz="1100" b="0" i="0" u="none" strike="noStrike">
                <a:solidFill>
                  <a:srgbClr val="000000"/>
                </a:solidFill>
                <a:latin typeface="Arial"/>
                <a:ea typeface="Cambria Math" panose="02040503050406030204" pitchFamily="18" charset="0"/>
                <a:cs typeface="Arial"/>
              </a:rPr>
              <a:pPr algn="l"/>
              <a:t>49,445 [mm]</a:t>
            </a:fld>
            <a:endParaRPr lang="pl-PL" sz="1300" b="0" i="0">
              <a:latin typeface="Cambria Math" panose="02040503050406030204" pitchFamily="18" charset="0"/>
              <a:ea typeface="Cambria Math" panose="02040503050406030204" pitchFamily="18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0</xdr:colOff>
      <xdr:row>232</xdr:row>
      <xdr:rowOff>0</xdr:rowOff>
    </xdr:from>
    <xdr:to>
      <xdr:col>14</xdr:col>
      <xdr:colOff>0</xdr:colOff>
      <xdr:row>294</xdr:row>
      <xdr:rowOff>10583</xdr:rowOff>
    </xdr:to>
    <xdr:grpSp>
      <xdr:nvGrpSpPr>
        <xdr:cNvPr id="14449" name="Grupa 14448">
          <a:extLst>
            <a:ext uri="{FF2B5EF4-FFF2-40B4-BE49-F238E27FC236}">
              <a16:creationId xmlns:a16="http://schemas.microsoft.com/office/drawing/2014/main" id="{00000000-0008-0000-0C00-000071380000}"/>
            </a:ext>
          </a:extLst>
        </xdr:cNvPr>
        <xdr:cNvGrpSpPr/>
      </xdr:nvGrpSpPr>
      <xdr:grpSpPr>
        <a:xfrm>
          <a:off x="609600" y="44196000"/>
          <a:ext cx="7924800" cy="11821583"/>
          <a:chOff x="613833" y="43443525"/>
          <a:chExt cx="7979834" cy="11821583"/>
        </a:xfrm>
      </xdr:grpSpPr>
      <xdr:sp macro="" textlink="">
        <xdr:nvSpPr>
          <xdr:cNvPr id="14450" name="pole tekstowe 14449">
            <a:extLst>
              <a:ext uri="{FF2B5EF4-FFF2-40B4-BE49-F238E27FC236}">
                <a16:creationId xmlns:a16="http://schemas.microsoft.com/office/drawing/2014/main" id="{00000000-0008-0000-0C00-000072380000}"/>
              </a:ext>
            </a:extLst>
          </xdr:cNvPr>
          <xdr:cNvSpPr txBox="1"/>
        </xdr:nvSpPr>
        <xdr:spPr>
          <a:xfrm>
            <a:off x="613833" y="43443525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3. Sprawdzenie rzeczywistej przepustowości urządzeń zabezpieczających:</a:t>
            </a:r>
          </a:p>
        </xdr:txBody>
      </xdr:sp>
      <xdr:sp macro="" textlink="">
        <xdr:nvSpPr>
          <xdr:cNvPr id="14451" name="pole tekstowe 14450">
            <a:extLst>
              <a:ext uri="{FF2B5EF4-FFF2-40B4-BE49-F238E27FC236}">
                <a16:creationId xmlns:a16="http://schemas.microsoft.com/office/drawing/2014/main" id="{00000000-0008-0000-0C00-000073380000}"/>
              </a:ext>
            </a:extLst>
          </xdr:cNvPr>
          <xdr:cNvSpPr txBox="1"/>
        </xdr:nvSpPr>
        <xdr:spPr>
          <a:xfrm>
            <a:off x="613833" y="43815000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Przepustowość dobranego zaworu bezpieczeństwa:</a:t>
            </a: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4452" name="pole tekstowe 14451">
                <a:extLst>
                  <a:ext uri="{FF2B5EF4-FFF2-40B4-BE49-F238E27FC236}">
                    <a16:creationId xmlns:a16="http://schemas.microsoft.com/office/drawing/2014/main" id="{00000000-0008-0000-0C00-000074380000}"/>
                  </a:ext>
                </a:extLst>
              </xdr:cNvPr>
              <xdr:cNvSpPr txBox="1"/>
            </xdr:nvSpPr>
            <xdr:spPr>
              <a:xfrm>
                <a:off x="613833" y="44196000"/>
                <a:ext cx="7366000" cy="3810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"/>
                    </m:oMathParaPr>
                    <m:oMath xmlns:m="http://schemas.openxmlformats.org/officeDocument/2006/math">
                      <m:sSub>
                        <m:sSubPr>
                          <m:ctrlPr>
                            <a:rPr lang="pl-PL" sz="14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𝑚</m:t>
                          </m:r>
                        </m:e>
                        <m:sub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𝑟𝑧</m:t>
                          </m:r>
                        </m:sub>
                      </m:sSub>
                      <m:r>
                        <a:rPr lang="pl-PL" sz="1400" b="0" i="1">
                          <a:latin typeface="Cambria Math" panose="02040503050406030204" pitchFamily="18" charset="0"/>
                        </a:rPr>
                        <m:t>=10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⋅</m:t>
                      </m:r>
                      <m:sSub>
                        <m:sSubPr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𝐾</m:t>
                          </m:r>
                        </m:e>
                        <m:sub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1</m:t>
                          </m:r>
                        </m:sub>
                      </m:sSub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⋅</m:t>
                      </m:r>
                      <m:sSub>
                        <m:sSubPr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𝐾</m:t>
                          </m:r>
                        </m:e>
                        <m:sub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2</m:t>
                          </m:r>
                        </m:sub>
                      </m:sSub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⋅</m:t>
                      </m:r>
                      <m:sSub>
                        <m:sSubPr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𝛼</m:t>
                          </m:r>
                        </m:e>
                        <m:sub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𝑝𝑔</m:t>
                          </m:r>
                        </m:sub>
                      </m:sSub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⋅</m:t>
                      </m:r>
                      <m:d>
                        <m:dPr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sSubPr>
                            <m:e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𝑝</m:t>
                              </m:r>
                            </m:e>
                            <m:sub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1</m:t>
                              </m:r>
                            </m:sub>
                          </m:sSub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+0,1</m:t>
                          </m:r>
                        </m:e>
                      </m:d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⋅</m:t>
                      </m:r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𝐴</m:t>
                      </m:r>
                    </m:oMath>
                  </m:oMathPara>
                </a14:m>
                <a:endParaRPr lang="pl-PL" sz="1400"/>
              </a:p>
            </xdr:txBody>
          </xdr:sp>
        </mc:Choice>
        <mc:Fallback xmlns="">
          <xdr:sp macro="" textlink="">
            <xdr:nvSpPr>
              <xdr:cNvPr id="14452" name="pole tekstowe 14451">
                <a:extLst>
                  <a:ext uri="{FF2B5EF4-FFF2-40B4-BE49-F238E27FC236}">
                    <a16:creationId xmlns:a16="http://schemas.microsoft.com/office/drawing/2014/main" id="{00000000-0008-0000-0A00-000074380000}"/>
                  </a:ext>
                </a:extLst>
              </xdr:cNvPr>
              <xdr:cNvSpPr txBox="1"/>
            </xdr:nvSpPr>
            <xdr:spPr>
              <a:xfrm>
                <a:off x="613833" y="44196000"/>
                <a:ext cx="7366000" cy="3810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:r>
                  <a:rPr lang="pl-PL" sz="1400" b="0" i="0">
                    <a:latin typeface="Cambria Math" panose="02040503050406030204" pitchFamily="18" charset="0"/>
                  </a:rPr>
                  <a:t>𝑚_𝑟𝑧=10</a:t>
                </a:r>
                <a:r>
                  <a:rPr lang="pl-PL" sz="1400" b="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⋅𝐾_1⋅𝐾_2⋅𝛼_𝑝𝑔⋅(𝑝_1+0,1)⋅𝐴</a:t>
                </a:r>
                <a:endParaRPr lang="pl-PL" sz="1400"/>
              </a:p>
            </xdr:txBody>
          </xdr:sp>
        </mc:Fallback>
      </mc:AlternateContent>
      <xdr:sp macro="" textlink="">
        <xdr:nvSpPr>
          <xdr:cNvPr id="14453" name="pole tekstowe 14452">
            <a:extLst>
              <a:ext uri="{FF2B5EF4-FFF2-40B4-BE49-F238E27FC236}">
                <a16:creationId xmlns:a16="http://schemas.microsoft.com/office/drawing/2014/main" id="{00000000-0008-0000-0C00-000075380000}"/>
              </a:ext>
            </a:extLst>
          </xdr:cNvPr>
          <xdr:cNvSpPr txBox="1"/>
        </xdr:nvSpPr>
        <xdr:spPr>
          <a:xfrm>
            <a:off x="1227667" y="44577000"/>
            <a:ext cx="613833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m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rz</a:t>
            </a:r>
            <a:r>
              <a:rPr lang="pl-PL" sz="1100" b="0" baseline="0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  <xdr:sp macro="" textlink="'obl_W.C.2'!E76">
        <xdr:nvSpPr>
          <xdr:cNvPr id="14454" name="pole tekstowe 14453">
            <a:extLst>
              <a:ext uri="{FF2B5EF4-FFF2-40B4-BE49-F238E27FC236}">
                <a16:creationId xmlns:a16="http://schemas.microsoft.com/office/drawing/2014/main" id="{00000000-0008-0000-0C00-000076380000}"/>
              </a:ext>
            </a:extLst>
          </xdr:cNvPr>
          <xdr:cNvSpPr txBox="1"/>
        </xdr:nvSpPr>
        <xdr:spPr>
          <a:xfrm>
            <a:off x="1580092" y="44577000"/>
            <a:ext cx="1227666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A3F3C594-4B62-4A99-9035-2195547ABD63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1519,993 [kg/h]</a:t>
            </a:fld>
            <a:endParaRPr lang="pl-PL" sz="1100" b="0" baseline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4455" name="pole tekstowe 14454">
            <a:extLst>
              <a:ext uri="{FF2B5EF4-FFF2-40B4-BE49-F238E27FC236}">
                <a16:creationId xmlns:a16="http://schemas.microsoft.com/office/drawing/2014/main" id="{00000000-0008-0000-0C00-000077380000}"/>
              </a:ext>
            </a:extLst>
          </xdr:cNvPr>
          <xdr:cNvSpPr txBox="1"/>
        </xdr:nvSpPr>
        <xdr:spPr>
          <a:xfrm>
            <a:off x="613833" y="44958000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Ilość dobranych zaworów bezpieczeństwa:</a:t>
            </a:r>
          </a:p>
        </xdr:txBody>
      </xdr:sp>
      <xdr:sp macro="" textlink="">
        <xdr:nvSpPr>
          <xdr:cNvPr id="14456" name="pole tekstowe 14455">
            <a:extLst>
              <a:ext uri="{FF2B5EF4-FFF2-40B4-BE49-F238E27FC236}">
                <a16:creationId xmlns:a16="http://schemas.microsoft.com/office/drawing/2014/main" id="{00000000-0008-0000-0C00-000078380000}"/>
              </a:ext>
            </a:extLst>
          </xdr:cNvPr>
          <xdr:cNvSpPr txBox="1"/>
        </xdr:nvSpPr>
        <xdr:spPr>
          <a:xfrm>
            <a:off x="613833" y="45339000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Sumaryczna przepustowość zaworów bezpieczeństwa wynosi:</a:t>
            </a:r>
          </a:p>
        </xdr:txBody>
      </xdr:sp>
      <xdr:sp macro="" textlink="">
        <xdr:nvSpPr>
          <xdr:cNvPr id="14457" name="pole tekstowe 14456">
            <a:extLst>
              <a:ext uri="{FF2B5EF4-FFF2-40B4-BE49-F238E27FC236}">
                <a16:creationId xmlns:a16="http://schemas.microsoft.com/office/drawing/2014/main" id="{00000000-0008-0000-0C00-000079380000}"/>
              </a:ext>
            </a:extLst>
          </xdr:cNvPr>
          <xdr:cNvSpPr txBox="1"/>
        </xdr:nvSpPr>
        <xdr:spPr>
          <a:xfrm>
            <a:off x="613833" y="45720000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Sprawdzenie poprawności doboru wg warunku: </a:t>
            </a:r>
          </a:p>
        </xdr:txBody>
      </xdr:sp>
      <xdr:sp macro="" textlink="'obl_W.C.2'!E11">
        <xdr:nvSpPr>
          <xdr:cNvPr id="14458" name="pole tekstowe 14457">
            <a:extLst>
              <a:ext uri="{FF2B5EF4-FFF2-40B4-BE49-F238E27FC236}">
                <a16:creationId xmlns:a16="http://schemas.microsoft.com/office/drawing/2014/main" id="{00000000-0008-0000-0C00-00007A380000}"/>
              </a:ext>
            </a:extLst>
          </xdr:cNvPr>
          <xdr:cNvSpPr txBox="1"/>
        </xdr:nvSpPr>
        <xdr:spPr>
          <a:xfrm>
            <a:off x="3393017" y="44958000"/>
            <a:ext cx="18415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E66FAA8A-A322-4BED-9472-FE217E366DDA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2 szt.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E77">
        <xdr:nvSpPr>
          <xdr:cNvPr id="14459" name="pole tekstowe 14458">
            <a:extLst>
              <a:ext uri="{FF2B5EF4-FFF2-40B4-BE49-F238E27FC236}">
                <a16:creationId xmlns:a16="http://schemas.microsoft.com/office/drawing/2014/main" id="{00000000-0008-0000-0C00-00007B380000}"/>
              </a:ext>
            </a:extLst>
          </xdr:cNvPr>
          <xdr:cNvSpPr txBox="1"/>
        </xdr:nvSpPr>
        <xdr:spPr>
          <a:xfrm>
            <a:off x="4630208" y="45339000"/>
            <a:ext cx="18415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0885A83A-30C2-4DF0-AE22-FD4BDE11E915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3039,986 [kg/h]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4460" name="pole tekstowe 14459">
            <a:extLst>
              <a:ext uri="{FF2B5EF4-FFF2-40B4-BE49-F238E27FC236}">
                <a16:creationId xmlns:a16="http://schemas.microsoft.com/office/drawing/2014/main" id="{00000000-0008-0000-0C00-00007C380000}"/>
              </a:ext>
            </a:extLst>
          </xdr:cNvPr>
          <xdr:cNvSpPr txBox="1"/>
        </xdr:nvSpPr>
        <xdr:spPr>
          <a:xfrm>
            <a:off x="3683000" y="45720000"/>
            <a:ext cx="1227667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m</a:t>
            </a:r>
            <a:r>
              <a:rPr lang="pl-PL" sz="1100" b="1" baseline="-25000">
                <a:latin typeface="Arial" panose="020B0604020202020204" pitchFamily="34" charset="0"/>
                <a:cs typeface="Arial" panose="020B0604020202020204" pitchFamily="34" charset="0"/>
              </a:rPr>
              <a:t>rz</a:t>
            </a:r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  ≥  m</a:t>
            </a:r>
            <a:endParaRPr lang="pl-PL" sz="1100" b="1" baseline="-25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J84">
        <xdr:nvSpPr>
          <xdr:cNvPr id="14461" name="pole tekstowe 14460">
            <a:extLst>
              <a:ext uri="{FF2B5EF4-FFF2-40B4-BE49-F238E27FC236}">
                <a16:creationId xmlns:a16="http://schemas.microsoft.com/office/drawing/2014/main" id="{00000000-0008-0000-0C00-00007D380000}"/>
              </a:ext>
            </a:extLst>
          </xdr:cNvPr>
          <xdr:cNvSpPr txBox="1"/>
        </xdr:nvSpPr>
        <xdr:spPr>
          <a:xfrm>
            <a:off x="613833" y="46101000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E28762F-0D10-42F5-9B7B-2FA0E71B3381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3039,986 [kg/h]     mniejsze od     4886,478 [kg/h]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14462" name="Grupa 14461">
            <a:extLst>
              <a:ext uri="{FF2B5EF4-FFF2-40B4-BE49-F238E27FC236}">
                <a16:creationId xmlns:a16="http://schemas.microsoft.com/office/drawing/2014/main" id="{00000000-0008-0000-0C00-00007E380000}"/>
              </a:ext>
            </a:extLst>
          </xdr:cNvPr>
          <xdr:cNvGrpSpPr/>
        </xdr:nvGrpSpPr>
        <xdr:grpSpPr>
          <a:xfrm>
            <a:off x="613833" y="46482000"/>
            <a:ext cx="7366001" cy="381000"/>
            <a:chOff x="609600" y="45529500"/>
            <a:chExt cx="7315201" cy="381000"/>
          </a:xfrm>
        </xdr:grpSpPr>
        <xdr:sp macro="" textlink="'obl_W.C.2'!B86">
          <xdr:nvSpPr>
            <xdr:cNvPr id="14488" name="pole tekstowe 14487">
              <a:extLst>
                <a:ext uri="{FF2B5EF4-FFF2-40B4-BE49-F238E27FC236}">
                  <a16:creationId xmlns:a16="http://schemas.microsoft.com/office/drawing/2014/main" id="{00000000-0008-0000-0C00-000098380000}"/>
                </a:ext>
              </a:extLst>
            </xdr:cNvPr>
            <xdr:cNvSpPr txBox="1"/>
          </xdr:nvSpPr>
          <xdr:spPr>
            <a:xfrm>
              <a:off x="609601" y="45529500"/>
              <a:ext cx="73152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F87F4805-AA85-4ECE-9B20-D588A93AF237}" type="TxLink">
                <a:rPr lang="en-US" sz="1100" b="1" i="0" u="none" strike="noStrike">
                  <a:solidFill>
                    <a:srgbClr val="00B050"/>
                  </a:solidFill>
                  <a:latin typeface="Arial"/>
                  <a:cs typeface="Arial"/>
                </a:rPr>
                <a:pPr algn="l"/>
                <a:t> </a:t>
              </a:fld>
              <a:endParaRPr lang="en-US" sz="1100" b="0" i="0" u="none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'obl_W.C.2'!B87">
          <xdr:nvSpPr>
            <xdr:cNvPr id="14489" name="pole tekstowe 14488">
              <a:extLst>
                <a:ext uri="{FF2B5EF4-FFF2-40B4-BE49-F238E27FC236}">
                  <a16:creationId xmlns:a16="http://schemas.microsoft.com/office/drawing/2014/main" id="{00000000-0008-0000-0C00-000099380000}"/>
                </a:ext>
              </a:extLst>
            </xdr:cNvPr>
            <xdr:cNvSpPr txBox="1"/>
          </xdr:nvSpPr>
          <xdr:spPr>
            <a:xfrm>
              <a:off x="609600" y="45529500"/>
              <a:ext cx="6705601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406A94D9-4C2F-4674-8CA5-00CF0B5DDD79}" type="TxLink">
                <a:rPr lang="en-US" sz="1100" b="1" i="0" u="none" strike="noStrike">
                  <a:solidFill>
                    <a:srgbClr val="FF0000"/>
                  </a:solidFill>
                  <a:latin typeface="Arial"/>
                  <a:cs typeface="Arial"/>
                </a:rPr>
                <a:pPr algn="l"/>
                <a:t>Dobrane zabezpieczenie NIE SPEŁNIA wymagań WUDT-UC-KW/04; WYBIERZ WIĘKSZY ZAWÓR</a:t>
              </a:fld>
              <a:endParaRPr lang="en-US" sz="1100" b="0" i="0" u="none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14463" name="pole tekstowe 14462">
            <a:extLst>
              <a:ext uri="{FF2B5EF4-FFF2-40B4-BE49-F238E27FC236}">
                <a16:creationId xmlns:a16="http://schemas.microsoft.com/office/drawing/2014/main" id="{00000000-0008-0000-0C00-00007F380000}"/>
              </a:ext>
            </a:extLst>
          </xdr:cNvPr>
          <xdr:cNvSpPr txBox="1"/>
        </xdr:nvSpPr>
        <xdr:spPr>
          <a:xfrm>
            <a:off x="613833" y="46873583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Dobór kryzy dławiącej na przewodzie do uzupełniania wody dla instalacji c.o. z powrotu sieci</a:t>
            </a:r>
          </a:p>
        </xdr:txBody>
      </xdr:sp>
      <xdr:sp macro="" textlink="">
        <xdr:nvSpPr>
          <xdr:cNvPr id="14464" name="pole tekstowe 14463">
            <a:extLst>
              <a:ext uri="{FF2B5EF4-FFF2-40B4-BE49-F238E27FC236}">
                <a16:creationId xmlns:a16="http://schemas.microsoft.com/office/drawing/2014/main" id="{00000000-0008-0000-0C00-000080380000}"/>
              </a:ext>
            </a:extLst>
          </xdr:cNvPr>
          <xdr:cNvSpPr txBox="1"/>
        </xdr:nvSpPr>
        <xdr:spPr>
          <a:xfrm>
            <a:off x="613833" y="47254583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1. Określenie maksymalnego wypływu wody z dobranego zaworu bezpieczeństwa:</a:t>
            </a: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4465" name="pole tekstowe 14464">
                <a:extLst>
                  <a:ext uri="{FF2B5EF4-FFF2-40B4-BE49-F238E27FC236}">
                    <a16:creationId xmlns:a16="http://schemas.microsoft.com/office/drawing/2014/main" id="{00000000-0008-0000-0C00-000081380000}"/>
                  </a:ext>
                </a:extLst>
              </xdr:cNvPr>
              <xdr:cNvSpPr txBox="1"/>
            </xdr:nvSpPr>
            <xdr:spPr>
              <a:xfrm>
                <a:off x="613833" y="47635583"/>
                <a:ext cx="7315200" cy="7620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"/>
                    </m:oMathParaPr>
                    <m:oMath xmlns:m="http://schemas.openxmlformats.org/officeDocument/2006/math">
                      <m:r>
                        <a:rPr lang="pl-PL" sz="1400" b="0" i="1">
                          <a:latin typeface="Cambria Math" panose="02040503050406030204" pitchFamily="18" charset="0"/>
                        </a:rPr>
                        <m:t>𝑀</m:t>
                      </m:r>
                      <m:r>
                        <a:rPr lang="pl-PL" sz="1400" b="0" i="1">
                          <a:latin typeface="Cambria Math" panose="02040503050406030204" pitchFamily="18" charset="0"/>
                        </a:rPr>
                        <m:t>=</m:t>
                      </m:r>
                      <m:f>
                        <m:fPr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fPr>
                        <m:num>
                          <m:sSubSup>
                            <m:sSubSup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</a:rPr>
                              </m:ctrlPr>
                            </m:sSubSupPr>
                            <m:e>
                              <m:r>
                                <a:rPr lang="pl-PL" sz="1400" b="0" i="1">
                                  <a:latin typeface="Cambria Math" panose="02040503050406030204" pitchFamily="18" charset="0"/>
                                </a:rPr>
                                <m:t>𝑑</m:t>
                              </m:r>
                            </m:e>
                            <m:sub>
                              <m:r>
                                <a:rPr lang="pl-PL" sz="1400" b="0" i="1">
                                  <a:latin typeface="Cambria Math" panose="02040503050406030204" pitchFamily="18" charset="0"/>
                                </a:rPr>
                                <m:t>0</m:t>
                              </m:r>
                            </m:sub>
                            <m:sup>
                              <m:r>
                                <a:rPr lang="pl-PL" sz="1400" b="0" i="1">
                                  <a:latin typeface="Cambria Math" panose="02040503050406030204" pitchFamily="18" charset="0"/>
                                </a:rPr>
                                <m:t>2</m:t>
                              </m:r>
                            </m:sup>
                          </m:sSubSup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⋅</m:t>
                          </m:r>
                          <m:sSub>
                            <m:sSub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sSubPr>
                            <m:e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𝛼</m:t>
                              </m:r>
                            </m:e>
                            <m:sub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𝑐</m:t>
                              </m:r>
                            </m:sub>
                          </m:sSub>
                          <m: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⋅</m:t>
                          </m:r>
                          <m:rad>
                            <m:radPr>
                              <m:degHide m:val="on"/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radPr>
                            <m:deg/>
                            <m:e>
                              <m:sSub>
                                <m:sSubPr>
                                  <m:ctrlP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𝑝</m:t>
                                  </m:r>
                                </m:e>
                                <m:sub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1</m:t>
                                  </m:r>
                                </m:sub>
                              </m:sSub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⋅</m:t>
                              </m:r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𝜌</m:t>
                              </m:r>
                            </m:e>
                          </m:rad>
                        </m:num>
                        <m:den>
                          <m:sSup>
                            <m:sSup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sSupPr>
                            <m:e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54</m:t>
                              </m:r>
                            </m:e>
                            <m:sup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2</m:t>
                              </m:r>
                            </m:sup>
                          </m:sSup>
                        </m:den>
                      </m:f>
                      <m:r>
                        <a:rPr lang="pl-PL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  </m:t>
                      </m:r>
                      <m:d>
                        <m:dPr>
                          <m:begChr m:val="["/>
                          <m:endChr m:val="]"/>
                          <m:ctrlPr>
                            <a:rPr lang="pl-PL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𝑘𝑔</m:t>
                              </m:r>
                            </m:num>
                            <m:den>
                              <m:r>
                                <a:rPr lang="pl-PL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𝑠</m:t>
                              </m:r>
                            </m:den>
                          </m:f>
                        </m:e>
                      </m:d>
                    </m:oMath>
                  </m:oMathPara>
                </a14:m>
                <a:endParaRPr lang="pl-PL" sz="1400"/>
              </a:p>
            </xdr:txBody>
          </xdr:sp>
        </mc:Choice>
        <mc:Fallback xmlns="">
          <xdr:sp macro="" textlink="">
            <xdr:nvSpPr>
              <xdr:cNvPr id="14465" name="pole tekstowe 14464">
                <a:extLst>
                  <a:ext uri="{FF2B5EF4-FFF2-40B4-BE49-F238E27FC236}">
                    <a16:creationId xmlns:a16="http://schemas.microsoft.com/office/drawing/2014/main" id="{00000000-0008-0000-0A00-000081380000}"/>
                  </a:ext>
                </a:extLst>
              </xdr:cNvPr>
              <xdr:cNvSpPr txBox="1"/>
            </xdr:nvSpPr>
            <xdr:spPr>
              <a:xfrm>
                <a:off x="613833" y="47635583"/>
                <a:ext cx="7315200" cy="7620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:r>
                  <a:rPr lang="pl-PL" sz="1400" b="0" i="0">
                    <a:latin typeface="Cambria Math" panose="02040503050406030204" pitchFamily="18" charset="0"/>
                  </a:rPr>
                  <a:t>𝑀=</a:t>
                </a:r>
                <a:r>
                  <a:rPr lang="pl-PL" sz="1400" b="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(</a:t>
                </a:r>
                <a:r>
                  <a:rPr lang="pl-PL" sz="1400" b="0" i="0">
                    <a:latin typeface="Cambria Math" panose="02040503050406030204" pitchFamily="18" charset="0"/>
                  </a:rPr>
                  <a:t>𝑑_0^2</a:t>
                </a:r>
                <a:r>
                  <a:rPr lang="pl-PL" sz="1400" b="0" i="0">
                    <a:latin typeface="Cambria Math" panose="02040503050406030204" pitchFamily="18" charset="0"/>
                    <a:ea typeface="Cambria Math" panose="02040503050406030204" pitchFamily="18" charset="0"/>
                  </a:rPr>
                  <a:t>⋅𝛼_𝑐⋅√(𝑝_1⋅𝜌))/54^2     [𝑘𝑔/𝑠]</a:t>
                </a:r>
                <a:endParaRPr lang="pl-PL" sz="1400"/>
              </a:p>
            </xdr:txBody>
          </xdr:sp>
        </mc:Fallback>
      </mc:AlternateContent>
      <xdr:sp macro="" textlink="">
        <xdr:nvSpPr>
          <xdr:cNvPr id="14466" name="pole tekstowe 14465">
            <a:extLst>
              <a:ext uri="{FF2B5EF4-FFF2-40B4-BE49-F238E27FC236}">
                <a16:creationId xmlns:a16="http://schemas.microsoft.com/office/drawing/2014/main" id="{00000000-0008-0000-0C00-000082380000}"/>
              </a:ext>
            </a:extLst>
          </xdr:cNvPr>
          <xdr:cNvSpPr txBox="1"/>
        </xdr:nvSpPr>
        <xdr:spPr>
          <a:xfrm>
            <a:off x="613833" y="48397583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gdzie:</a:t>
            </a:r>
          </a:p>
        </xdr:txBody>
      </xdr:sp>
      <xdr:sp macro="" textlink="">
        <xdr:nvSpPr>
          <xdr:cNvPr id="14467" name="pole tekstowe 14466">
            <a:extLst>
              <a:ext uri="{FF2B5EF4-FFF2-40B4-BE49-F238E27FC236}">
                <a16:creationId xmlns:a16="http://schemas.microsoft.com/office/drawing/2014/main" id="{00000000-0008-0000-0C00-000083380000}"/>
              </a:ext>
            </a:extLst>
          </xdr:cNvPr>
          <xdr:cNvSpPr txBox="1"/>
        </xdr:nvSpPr>
        <xdr:spPr>
          <a:xfrm>
            <a:off x="1227667" y="487785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M - maksymalna przepustowość dobranego zaworu bezpieczeństwa [kg/s]</a:t>
            </a:r>
          </a:p>
        </xdr:txBody>
      </xdr:sp>
      <xdr:sp macro="" textlink="">
        <xdr:nvSpPr>
          <xdr:cNvPr id="14468" name="pole tekstowe 14467">
            <a:extLst>
              <a:ext uri="{FF2B5EF4-FFF2-40B4-BE49-F238E27FC236}">
                <a16:creationId xmlns:a16="http://schemas.microsoft.com/office/drawing/2014/main" id="{00000000-0008-0000-0C00-000084380000}"/>
              </a:ext>
            </a:extLst>
          </xdr:cNvPr>
          <xdr:cNvSpPr txBox="1"/>
        </xdr:nvSpPr>
        <xdr:spPr>
          <a:xfrm>
            <a:off x="1227667" y="491595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d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o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- wewnętrzna średnica krócća dopływowego dobranego zaworu bezpieczeństwa [mm]</a:t>
            </a:r>
          </a:p>
        </xdr:txBody>
      </xdr:sp>
      <xdr:sp macro="" textlink="">
        <xdr:nvSpPr>
          <xdr:cNvPr id="14469" name="pole tekstowe 14468">
            <a:extLst>
              <a:ext uri="{FF2B5EF4-FFF2-40B4-BE49-F238E27FC236}">
                <a16:creationId xmlns:a16="http://schemas.microsoft.com/office/drawing/2014/main" id="{00000000-0008-0000-0C00-000085380000}"/>
              </a:ext>
            </a:extLst>
          </xdr:cNvPr>
          <xdr:cNvSpPr txBox="1"/>
        </xdr:nvSpPr>
        <xdr:spPr>
          <a:xfrm>
            <a:off x="1227667" y="495405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0">
                <a:latin typeface="Arial" panose="020B0604020202020204" pitchFamily="34" charset="0"/>
                <a:cs typeface="Arial" panose="020B0604020202020204" pitchFamily="34" charset="0"/>
              </a:rPr>
              <a:t>α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c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- dopuszczony współczynnik wypływu zaworu bezpieczeństwa dla </a:t>
            </a:r>
            <a:r>
              <a:rPr lang="pl-PL" sz="11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cieczy </a:t>
            </a:r>
            <a:r>
              <a:rPr lang="el-GR" sz="11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α</a:t>
            </a:r>
            <a:r>
              <a:rPr lang="pl-PL" sz="1100" b="0" baseline="-2500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</a:t>
            </a:r>
            <a:r>
              <a:rPr lang="pl-PL" sz="11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= 0,9</a:t>
            </a:r>
            <a:r>
              <a:rPr lang="el-GR" sz="11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α</a:t>
            </a:r>
            <a:r>
              <a:rPr lang="pl-PL" sz="1100" b="0" baseline="-2500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crz</a:t>
            </a:r>
          </a:p>
        </xdr:txBody>
      </xdr:sp>
      <xdr:sp macro="" textlink="">
        <xdr:nvSpPr>
          <xdr:cNvPr id="14470" name="pole tekstowe 14469">
            <a:extLst>
              <a:ext uri="{FF2B5EF4-FFF2-40B4-BE49-F238E27FC236}">
                <a16:creationId xmlns:a16="http://schemas.microsoft.com/office/drawing/2014/main" id="{00000000-0008-0000-0C00-000086380000}"/>
              </a:ext>
            </a:extLst>
          </xdr:cNvPr>
          <xdr:cNvSpPr txBox="1"/>
        </xdr:nvSpPr>
        <xdr:spPr>
          <a:xfrm>
            <a:off x="1227667" y="499215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p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1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- ciśnienie dopuszczalne instalacji ogrzewania wodnego [bar]</a:t>
            </a:r>
          </a:p>
        </xdr:txBody>
      </xdr:sp>
      <xdr:sp macro="" textlink="">
        <xdr:nvSpPr>
          <xdr:cNvPr id="14471" name="pole tekstowe 14470">
            <a:extLst>
              <a:ext uri="{FF2B5EF4-FFF2-40B4-BE49-F238E27FC236}">
                <a16:creationId xmlns:a16="http://schemas.microsoft.com/office/drawing/2014/main" id="{00000000-0008-0000-0C00-000087380000}"/>
              </a:ext>
            </a:extLst>
          </xdr:cNvPr>
          <xdr:cNvSpPr txBox="1"/>
        </xdr:nvSpPr>
        <xdr:spPr>
          <a:xfrm>
            <a:off x="1227667" y="503025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0">
                <a:latin typeface="Arial" panose="020B0604020202020204" pitchFamily="34" charset="0"/>
                <a:cs typeface="Arial" panose="020B0604020202020204" pitchFamily="34" charset="0"/>
              </a:rPr>
              <a:t>ρ - 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gęstość wody sieciowej przy jej obliczeniowej temperaturze [kg/m3]</a:t>
            </a:r>
          </a:p>
        </xdr:txBody>
      </xdr:sp>
      <xdr:sp macro="" textlink="">
        <xdr:nvSpPr>
          <xdr:cNvPr id="14472" name="pole tekstowe 14471">
            <a:extLst>
              <a:ext uri="{FF2B5EF4-FFF2-40B4-BE49-F238E27FC236}">
                <a16:creationId xmlns:a16="http://schemas.microsoft.com/office/drawing/2014/main" id="{00000000-0008-0000-0C00-000088380000}"/>
              </a:ext>
            </a:extLst>
          </xdr:cNvPr>
          <xdr:cNvSpPr txBox="1"/>
        </xdr:nvSpPr>
        <xdr:spPr>
          <a:xfrm>
            <a:off x="1227667" y="506835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54 - współczynnik przeliczeniowy</a:t>
            </a:r>
          </a:p>
        </xdr:txBody>
      </xdr:sp>
      <xdr:sp macro="" textlink="'obl_W.C.2'!E26">
        <xdr:nvSpPr>
          <xdr:cNvPr id="14473" name="pole tekstowe 14472">
            <a:extLst>
              <a:ext uri="{FF2B5EF4-FFF2-40B4-BE49-F238E27FC236}">
                <a16:creationId xmlns:a16="http://schemas.microsoft.com/office/drawing/2014/main" id="{00000000-0008-0000-0C00-000089380000}"/>
              </a:ext>
            </a:extLst>
          </xdr:cNvPr>
          <xdr:cNvSpPr txBox="1"/>
        </xdr:nvSpPr>
        <xdr:spPr>
          <a:xfrm>
            <a:off x="1841500" y="51064583"/>
            <a:ext cx="6752167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6DC0125F-6D52-40F7-B350-3C482AD99612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d₀ = 39 [mm]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E8">
        <xdr:nvSpPr>
          <xdr:cNvPr id="14474" name="pole tekstowe 14473">
            <a:extLst>
              <a:ext uri="{FF2B5EF4-FFF2-40B4-BE49-F238E27FC236}">
                <a16:creationId xmlns:a16="http://schemas.microsoft.com/office/drawing/2014/main" id="{00000000-0008-0000-0C00-00008A380000}"/>
              </a:ext>
            </a:extLst>
          </xdr:cNvPr>
          <xdr:cNvSpPr txBox="1"/>
        </xdr:nvSpPr>
        <xdr:spPr>
          <a:xfrm>
            <a:off x="1841500" y="51826583"/>
            <a:ext cx="6752167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56E20EEB-BF45-4232-A607-1670900F8ADC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p₁ = 3,5 [bar]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E13">
        <xdr:nvSpPr>
          <xdr:cNvPr id="14475" name="pole tekstowe 14474">
            <a:extLst>
              <a:ext uri="{FF2B5EF4-FFF2-40B4-BE49-F238E27FC236}">
                <a16:creationId xmlns:a16="http://schemas.microsoft.com/office/drawing/2014/main" id="{00000000-0008-0000-0C00-00008B380000}"/>
              </a:ext>
            </a:extLst>
          </xdr:cNvPr>
          <xdr:cNvSpPr txBox="1"/>
        </xdr:nvSpPr>
        <xdr:spPr>
          <a:xfrm>
            <a:off x="1841500" y="52207583"/>
            <a:ext cx="6752167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3C43FB68-5670-4D54-B016-459D014BC161}" type="TxLink">
              <a:rPr lang="el-GR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ρ = 971,8 [kg/m³]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4476" name="pole tekstowe 14475">
            <a:extLst>
              <a:ext uri="{FF2B5EF4-FFF2-40B4-BE49-F238E27FC236}">
                <a16:creationId xmlns:a16="http://schemas.microsoft.com/office/drawing/2014/main" id="{00000000-0008-0000-0C00-00008C380000}"/>
              </a:ext>
            </a:extLst>
          </xdr:cNvPr>
          <xdr:cNvSpPr txBox="1"/>
        </xdr:nvSpPr>
        <xdr:spPr>
          <a:xfrm>
            <a:off x="1841500" y="51445583"/>
            <a:ext cx="613833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l-GR" sz="1100" b="1">
                <a:latin typeface="Arial" panose="020B0604020202020204" pitchFamily="34" charset="0"/>
                <a:cs typeface="Arial" panose="020B0604020202020204" pitchFamily="34" charset="0"/>
              </a:rPr>
              <a:t>α</a:t>
            </a:r>
            <a:r>
              <a:rPr lang="pl-PL" sz="1100" b="1" baseline="-25000">
                <a:latin typeface="Arial" panose="020B0604020202020204" pitchFamily="34" charset="0"/>
                <a:cs typeface="Arial" panose="020B0604020202020204" pitchFamily="34" charset="0"/>
              </a:rPr>
              <a:t>c</a:t>
            </a:r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  <xdr:sp macro="" textlink="'obl_W.C.2'!C24">
        <xdr:nvSpPr>
          <xdr:cNvPr id="14477" name="pole tekstowe 14476">
            <a:extLst>
              <a:ext uri="{FF2B5EF4-FFF2-40B4-BE49-F238E27FC236}">
                <a16:creationId xmlns:a16="http://schemas.microsoft.com/office/drawing/2014/main" id="{00000000-0008-0000-0C00-00008D380000}"/>
              </a:ext>
            </a:extLst>
          </xdr:cNvPr>
          <xdr:cNvSpPr txBox="1"/>
        </xdr:nvSpPr>
        <xdr:spPr>
          <a:xfrm>
            <a:off x="2193925" y="51445583"/>
            <a:ext cx="613833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EC91957E-6489-4B75-A865-30581B4C7293}" type="TxLink">
              <a:rPr lang="en-US" sz="11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0,342</a:t>
            </a:fld>
            <a:endParaRPr lang="pl-PL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4478" name="pole tekstowe 14477">
            <a:extLst>
              <a:ext uri="{FF2B5EF4-FFF2-40B4-BE49-F238E27FC236}">
                <a16:creationId xmlns:a16="http://schemas.microsoft.com/office/drawing/2014/main" id="{00000000-0008-0000-0C00-00008E380000}"/>
              </a:ext>
            </a:extLst>
          </xdr:cNvPr>
          <xdr:cNvSpPr txBox="1"/>
        </xdr:nvSpPr>
        <xdr:spPr>
          <a:xfrm>
            <a:off x="1227667" y="525885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Maksymalna przepustowość dobranego zaworu bezpieczeństwa wynosi: </a:t>
            </a:r>
          </a:p>
        </xdr:txBody>
      </xdr:sp>
      <xdr:sp macro="" textlink="'obl_W.C.2'!E90">
        <xdr:nvSpPr>
          <xdr:cNvPr id="14479" name="pole tekstowe 14478">
            <a:extLst>
              <a:ext uri="{FF2B5EF4-FFF2-40B4-BE49-F238E27FC236}">
                <a16:creationId xmlns:a16="http://schemas.microsoft.com/office/drawing/2014/main" id="{00000000-0008-0000-0C00-00008F380000}"/>
              </a:ext>
            </a:extLst>
          </xdr:cNvPr>
          <xdr:cNvSpPr txBox="1"/>
        </xdr:nvSpPr>
        <xdr:spPr>
          <a:xfrm>
            <a:off x="1841500" y="52969583"/>
            <a:ext cx="6752167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00F8AD42-C910-4A9A-8BDC-9E8377E77860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M = 10,404 [kg/s]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4480" name="pole tekstowe 14479">
            <a:extLst>
              <a:ext uri="{FF2B5EF4-FFF2-40B4-BE49-F238E27FC236}">
                <a16:creationId xmlns:a16="http://schemas.microsoft.com/office/drawing/2014/main" id="{00000000-0008-0000-0C00-000090380000}"/>
              </a:ext>
            </a:extLst>
          </xdr:cNvPr>
          <xdr:cNvSpPr txBox="1"/>
        </xdr:nvSpPr>
        <xdr:spPr>
          <a:xfrm>
            <a:off x="613833" y="53350583"/>
            <a:ext cx="7366000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1">
                <a:latin typeface="Arial" panose="020B0604020202020204" pitchFamily="34" charset="0"/>
                <a:cs typeface="Arial" panose="020B0604020202020204" pitchFamily="34" charset="0"/>
              </a:rPr>
              <a:t>2. Określenie przepływu w przewodzie uzupełniającym:</a:t>
            </a: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4481" name="pole tekstowe 14480">
                <a:extLst>
                  <a:ext uri="{FF2B5EF4-FFF2-40B4-BE49-F238E27FC236}">
                    <a16:creationId xmlns:a16="http://schemas.microsoft.com/office/drawing/2014/main" id="{00000000-0008-0000-0C00-000091380000}"/>
                  </a:ext>
                </a:extLst>
              </xdr:cNvPr>
              <xdr:cNvSpPr txBox="1"/>
            </xdr:nvSpPr>
            <xdr:spPr>
              <a:xfrm>
                <a:off x="613833" y="53731583"/>
                <a:ext cx="7366000" cy="5715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"/>
                    </m:oMathParaPr>
                    <m:oMath xmlns:m="http://schemas.openxmlformats.org/officeDocument/2006/math">
                      <m:sSub>
                        <m:sSubPr>
                          <m:ctrlPr>
                            <a:rPr lang="pl-PL" sz="14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𝑄</m:t>
                          </m:r>
                        </m:e>
                        <m:sub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𝑢𝑧𝑢𝑝</m:t>
                          </m:r>
                        </m:sub>
                      </m:sSub>
                      <m:r>
                        <a:rPr lang="pl-PL" sz="1400" b="0" i="1">
                          <a:latin typeface="Cambria Math" panose="02040503050406030204" pitchFamily="18" charset="0"/>
                        </a:rPr>
                        <m:t>=</m:t>
                      </m:r>
                      <m:sSub>
                        <m:sSubPr>
                          <m:ctrlPr>
                            <a:rPr lang="pl-PL" sz="14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𝑄</m:t>
                          </m:r>
                        </m:e>
                        <m:sub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𝑚𝑎𝑥</m:t>
                          </m:r>
                        </m:sub>
                      </m:sSub>
                      <m:r>
                        <a:rPr lang="pl-PL" sz="1400" b="0" i="1">
                          <a:latin typeface="Cambria Math" panose="02040503050406030204" pitchFamily="18" charset="0"/>
                        </a:rPr>
                        <m:t>−</m:t>
                      </m:r>
                      <m:sSub>
                        <m:sSubPr>
                          <m:ctrlPr>
                            <a:rPr lang="pl-PL" sz="14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𝑄</m:t>
                          </m:r>
                        </m:e>
                        <m:sub>
                          <m:r>
                            <a:rPr lang="pl-PL" sz="1400" b="0" i="1">
                              <a:latin typeface="Cambria Math" panose="02040503050406030204" pitchFamily="18" charset="0"/>
                            </a:rPr>
                            <m:t>𝑜𝑏𝑙</m:t>
                          </m:r>
                        </m:sub>
                      </m:sSub>
                      <m:r>
                        <a:rPr lang="pl-PL" sz="1400" b="0" i="1">
                          <a:latin typeface="Cambria Math" panose="02040503050406030204" pitchFamily="18" charset="0"/>
                        </a:rPr>
                        <m:t>   </m:t>
                      </m:r>
                      <m:d>
                        <m:dPr>
                          <m:begChr m:val="["/>
                          <m:endChr m:val="]"/>
                          <m:ctrlPr>
                            <a:rPr lang="pl-PL" sz="14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pl-PL" sz="1400" b="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sSup>
                                <m:sSupPr>
                                  <m:ctrlPr>
                                    <a:rPr lang="pl-PL" sz="1400" b="0" i="1">
                                      <a:latin typeface="Cambria Math" panose="02040503050406030204" pitchFamily="18" charset="0"/>
                                    </a:rPr>
                                  </m:ctrlPr>
                                </m:sSupPr>
                                <m:e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</a:rPr>
                                    <m:t>𝑚</m:t>
                                  </m:r>
                                </m:e>
                                <m:sup>
                                  <m:r>
                                    <a:rPr lang="pl-PL" sz="1400" b="0" i="1">
                                      <a:latin typeface="Cambria Math" panose="02040503050406030204" pitchFamily="18" charset="0"/>
                                    </a:rPr>
                                    <m:t>3</m:t>
                                  </m:r>
                                </m:sup>
                              </m:sSup>
                            </m:num>
                            <m:den>
                              <m:r>
                                <a:rPr lang="pl-PL" sz="1400" b="0" i="1">
                                  <a:latin typeface="Cambria Math" panose="02040503050406030204" pitchFamily="18" charset="0"/>
                                </a:rPr>
                                <m:t>h</m:t>
                              </m:r>
                            </m:den>
                          </m:f>
                        </m:e>
                      </m:d>
                      <m:r>
                        <a:rPr lang="pl-PL" sz="1400" b="0" i="1">
                          <a:latin typeface="Cambria Math" panose="02040503050406030204" pitchFamily="18" charset="0"/>
                        </a:rPr>
                        <m:t> </m:t>
                      </m:r>
                    </m:oMath>
                  </m:oMathPara>
                </a14:m>
                <a:endParaRPr lang="pl-PL" sz="1400"/>
              </a:p>
            </xdr:txBody>
          </xdr:sp>
        </mc:Choice>
        <mc:Fallback xmlns="">
          <xdr:sp macro="" textlink="">
            <xdr:nvSpPr>
              <xdr:cNvPr id="14481" name="pole tekstowe 14480">
                <a:extLst>
                  <a:ext uri="{FF2B5EF4-FFF2-40B4-BE49-F238E27FC236}">
                    <a16:creationId xmlns:a16="http://schemas.microsoft.com/office/drawing/2014/main" id="{00000000-0008-0000-0A00-000091380000}"/>
                  </a:ext>
                </a:extLst>
              </xdr:cNvPr>
              <xdr:cNvSpPr txBox="1"/>
            </xdr:nvSpPr>
            <xdr:spPr>
              <a:xfrm>
                <a:off x="613833" y="53731583"/>
                <a:ext cx="7366000" cy="57150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ctr">
                <a:noAutofit/>
              </a:bodyPr>
              <a:lstStyle/>
              <a:p>
                <a:pPr/>
                <a:r>
                  <a:rPr lang="pl-PL" sz="1400" b="0" i="0">
                    <a:latin typeface="Cambria Math" panose="02040503050406030204" pitchFamily="18" charset="0"/>
                  </a:rPr>
                  <a:t>𝑄_𝑢𝑧𝑢𝑝=𝑄_𝑚𝑎𝑥−𝑄_𝑜𝑏𝑙    [𝑚^3/ℎ]  </a:t>
                </a:r>
                <a:endParaRPr lang="pl-PL" sz="1400"/>
              </a:p>
            </xdr:txBody>
          </xdr:sp>
        </mc:Fallback>
      </mc:AlternateContent>
      <xdr:sp macro="" textlink="'obl_W.C.2'!E92">
        <xdr:nvSpPr>
          <xdr:cNvPr id="14482" name="pole tekstowe 14481">
            <a:extLst>
              <a:ext uri="{FF2B5EF4-FFF2-40B4-BE49-F238E27FC236}">
                <a16:creationId xmlns:a16="http://schemas.microsoft.com/office/drawing/2014/main" id="{00000000-0008-0000-0C00-000092380000}"/>
              </a:ext>
            </a:extLst>
          </xdr:cNvPr>
          <xdr:cNvSpPr txBox="1"/>
        </xdr:nvSpPr>
        <xdr:spPr>
          <a:xfrm>
            <a:off x="1722967" y="543030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7A5368A6-AB87-40B4-898D-A97034E6E44E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37,45 [m³/h]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E93">
        <xdr:nvSpPr>
          <xdr:cNvPr id="14483" name="pole tekstowe 14482">
            <a:extLst>
              <a:ext uri="{FF2B5EF4-FFF2-40B4-BE49-F238E27FC236}">
                <a16:creationId xmlns:a16="http://schemas.microsoft.com/office/drawing/2014/main" id="{00000000-0008-0000-0C00-000093380000}"/>
              </a:ext>
            </a:extLst>
          </xdr:cNvPr>
          <xdr:cNvSpPr txBox="1"/>
        </xdr:nvSpPr>
        <xdr:spPr>
          <a:xfrm>
            <a:off x="1665817" y="546840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92120AF9-BEF8-46E8-B2F5-2550AB84A24F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7,94 [m³/h]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'obl_W.C.2'!E94">
        <xdr:nvSpPr>
          <xdr:cNvPr id="14484" name="pole tekstowe 14483">
            <a:extLst>
              <a:ext uri="{FF2B5EF4-FFF2-40B4-BE49-F238E27FC236}">
                <a16:creationId xmlns:a16="http://schemas.microsoft.com/office/drawing/2014/main" id="{00000000-0008-0000-0C00-000094380000}"/>
              </a:ext>
            </a:extLst>
          </xdr:cNvPr>
          <xdr:cNvSpPr txBox="1"/>
        </xdr:nvSpPr>
        <xdr:spPr>
          <a:xfrm>
            <a:off x="1742017" y="55065083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A00246F9-71EB-4351-B568-9036620EC7C5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29,51 [m³/h]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4485" name="pole tekstowe 14484">
            <a:extLst>
              <a:ext uri="{FF2B5EF4-FFF2-40B4-BE49-F238E27FC236}">
                <a16:creationId xmlns:a16="http://schemas.microsoft.com/office/drawing/2014/main" id="{00000000-0008-0000-0C00-000095380000}"/>
              </a:ext>
            </a:extLst>
          </xdr:cNvPr>
          <xdr:cNvSpPr txBox="1"/>
        </xdr:nvSpPr>
        <xdr:spPr>
          <a:xfrm>
            <a:off x="1227667" y="54303083"/>
            <a:ext cx="1841500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Q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max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  <xdr:sp macro="" textlink="">
        <xdr:nvSpPr>
          <xdr:cNvPr id="14486" name="pole tekstowe 14485">
            <a:extLst>
              <a:ext uri="{FF2B5EF4-FFF2-40B4-BE49-F238E27FC236}">
                <a16:creationId xmlns:a16="http://schemas.microsoft.com/office/drawing/2014/main" id="{00000000-0008-0000-0C00-000096380000}"/>
              </a:ext>
            </a:extLst>
          </xdr:cNvPr>
          <xdr:cNvSpPr txBox="1"/>
        </xdr:nvSpPr>
        <xdr:spPr>
          <a:xfrm>
            <a:off x="1227667" y="54684083"/>
            <a:ext cx="1841500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Q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obl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  <xdr:sp macro="" textlink="">
        <xdr:nvSpPr>
          <xdr:cNvPr id="14487" name="pole tekstowe 14486">
            <a:extLst>
              <a:ext uri="{FF2B5EF4-FFF2-40B4-BE49-F238E27FC236}">
                <a16:creationId xmlns:a16="http://schemas.microsoft.com/office/drawing/2014/main" id="{00000000-0008-0000-0C00-000097380000}"/>
              </a:ext>
            </a:extLst>
          </xdr:cNvPr>
          <xdr:cNvSpPr txBox="1"/>
        </xdr:nvSpPr>
        <xdr:spPr>
          <a:xfrm>
            <a:off x="1227667" y="55065083"/>
            <a:ext cx="1841500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Q</a:t>
            </a:r>
            <a:r>
              <a:rPr lang="pl-PL" sz="1100" b="0" baseline="-25000">
                <a:latin typeface="Arial" panose="020B0604020202020204" pitchFamily="34" charset="0"/>
                <a:cs typeface="Arial" panose="020B0604020202020204" pitchFamily="34" charset="0"/>
              </a:rPr>
              <a:t>uzup</a:t>
            </a:r>
            <a:r>
              <a:rPr lang="pl-PL" sz="1100" b="0">
                <a:latin typeface="Arial" panose="020B0604020202020204" pitchFamily="34" charset="0"/>
                <a:cs typeface="Arial" panose="020B0604020202020204" pitchFamily="34" charset="0"/>
              </a:rPr>
              <a:t> =</a:t>
            </a:r>
          </a:p>
        </xdr:txBody>
      </xdr:sp>
    </xdr:grpSp>
    <xdr:clientData/>
  </xdr:twoCellAnchor>
  <xdr:twoCellAnchor>
    <xdr:from>
      <xdr:col>1</xdr:col>
      <xdr:colOff>0</xdr:colOff>
      <xdr:row>295</xdr:row>
      <xdr:rowOff>76200</xdr:rowOff>
    </xdr:from>
    <xdr:to>
      <xdr:col>13</xdr:col>
      <xdr:colOff>518585</xdr:colOff>
      <xdr:row>324</xdr:row>
      <xdr:rowOff>76200</xdr:rowOff>
    </xdr:to>
    <xdr:grpSp>
      <xdr:nvGrpSpPr>
        <xdr:cNvPr id="14490" name="Grupa 14489">
          <a:extLst>
            <a:ext uri="{FF2B5EF4-FFF2-40B4-BE49-F238E27FC236}">
              <a16:creationId xmlns:a16="http://schemas.microsoft.com/office/drawing/2014/main" id="{00000000-0008-0000-0C00-00009A380000}"/>
            </a:ext>
          </a:extLst>
        </xdr:cNvPr>
        <xdr:cNvGrpSpPr/>
      </xdr:nvGrpSpPr>
      <xdr:grpSpPr>
        <a:xfrm>
          <a:off x="609600" y="56273700"/>
          <a:ext cx="7833785" cy="5524500"/>
          <a:chOff x="613833" y="56197500"/>
          <a:chExt cx="7884585" cy="5524500"/>
        </a:xfrm>
      </xdr:grpSpPr>
      <xdr:sp macro="" textlink="'obl_W.C.2'!E94">
        <xdr:nvSpPr>
          <xdr:cNvPr id="14491" name="pole tekstowe 14490">
            <a:extLst>
              <a:ext uri="{FF2B5EF4-FFF2-40B4-BE49-F238E27FC236}">
                <a16:creationId xmlns:a16="http://schemas.microsoft.com/office/drawing/2014/main" id="{00000000-0008-0000-0C00-00009B380000}"/>
              </a:ext>
            </a:extLst>
          </xdr:cNvPr>
          <xdr:cNvSpPr txBox="1"/>
        </xdr:nvSpPr>
        <xdr:spPr>
          <a:xfrm>
            <a:off x="1746252" y="59626500"/>
            <a:ext cx="6752166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11F37B19-C287-413F-AA03-1E3F621B6449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29,51 [m³/h]</a:t>
            </a:fld>
            <a:endParaRPr lang="pl-PL" sz="11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14492" name="Grupa 14491">
            <a:extLst>
              <a:ext uri="{FF2B5EF4-FFF2-40B4-BE49-F238E27FC236}">
                <a16:creationId xmlns:a16="http://schemas.microsoft.com/office/drawing/2014/main" id="{00000000-0008-0000-0C00-00009C380000}"/>
              </a:ext>
            </a:extLst>
          </xdr:cNvPr>
          <xdr:cNvGrpSpPr/>
        </xdr:nvGrpSpPr>
        <xdr:grpSpPr>
          <a:xfrm>
            <a:off x="613833" y="56197500"/>
            <a:ext cx="7718425" cy="5524500"/>
            <a:chOff x="613833" y="55626000"/>
            <a:chExt cx="7718425" cy="5524500"/>
          </a:xfrm>
        </xdr:grpSpPr>
        <xdr:sp macro="" textlink="">
          <xdr:nvSpPr>
            <xdr:cNvPr id="14493" name="pole tekstowe 14492">
              <a:extLst>
                <a:ext uri="{FF2B5EF4-FFF2-40B4-BE49-F238E27FC236}">
                  <a16:creationId xmlns:a16="http://schemas.microsoft.com/office/drawing/2014/main" id="{00000000-0008-0000-0C00-00009D380000}"/>
                </a:ext>
              </a:extLst>
            </xdr:cNvPr>
            <xdr:cNvSpPr txBox="1"/>
          </xdr:nvSpPr>
          <xdr:spPr>
            <a:xfrm>
              <a:off x="613833" y="55626000"/>
              <a:ext cx="73660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1">
                  <a:latin typeface="Arial" panose="020B0604020202020204" pitchFamily="34" charset="0"/>
                  <a:cs typeface="Arial" panose="020B0604020202020204" pitchFamily="34" charset="0"/>
                </a:rPr>
                <a:t>3. Określenie średnicy kryzy dławiącej na przewodzie uzupełniającym:</a:t>
              </a:r>
            </a:p>
          </xdr:txBody>
        </xdr:sp>
        <xdr:sp macro="" textlink="">
          <xdr:nvSpPr>
            <xdr:cNvPr id="14494" name="pole tekstowe 14493">
              <a:extLst>
                <a:ext uri="{FF2B5EF4-FFF2-40B4-BE49-F238E27FC236}">
                  <a16:creationId xmlns:a16="http://schemas.microsoft.com/office/drawing/2014/main" id="{00000000-0008-0000-0C00-00009E380000}"/>
                </a:ext>
              </a:extLst>
            </xdr:cNvPr>
            <xdr:cNvSpPr txBox="1"/>
          </xdr:nvSpPr>
          <xdr:spPr>
            <a:xfrm>
              <a:off x="1227667" y="56007000"/>
              <a:ext cx="675216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1">
                  <a:latin typeface="Arial" panose="020B0604020202020204" pitchFamily="34" charset="0"/>
                  <a:cs typeface="Arial" panose="020B0604020202020204" pitchFamily="34" charset="0"/>
                </a:rPr>
                <a:t>Średnica kryzy dławiącej:</a:t>
              </a:r>
            </a:p>
          </xdr:txBody>
        </xdr:sp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4495" name="pole tekstowe 14494">
                  <a:extLst>
                    <a:ext uri="{FF2B5EF4-FFF2-40B4-BE49-F238E27FC236}">
                      <a16:creationId xmlns:a16="http://schemas.microsoft.com/office/drawing/2014/main" id="{00000000-0008-0000-0C00-00009F380000}"/>
                    </a:ext>
                  </a:extLst>
                </xdr:cNvPr>
                <xdr:cNvSpPr txBox="1"/>
              </xdr:nvSpPr>
              <xdr:spPr>
                <a:xfrm>
                  <a:off x="613833" y="56197500"/>
                  <a:ext cx="7315200" cy="76200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lIns="0" tIns="0" rIns="0" bIns="0" rtlCol="0" anchor="ctr">
                  <a:no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"/>
                      </m:oMathParaPr>
                      <m:oMath xmlns:m="http://schemas.openxmlformats.org/officeDocument/2006/math">
                        <m:sSub>
                          <m:sSubPr>
                            <m:ctrlPr>
                              <a:rPr lang="pl-PL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𝑑</m:t>
                            </m:r>
                          </m:e>
                          <m:sub>
                            <m:r>
                              <a:rPr lang="pl-PL" sz="1400" b="0" i="1">
                                <a:latin typeface="Cambria Math" panose="02040503050406030204" pitchFamily="18" charset="0"/>
                              </a:rPr>
                              <m:t>𝑘𝑟</m:t>
                            </m:r>
                          </m:sub>
                        </m:sSub>
                        <m:r>
                          <a:rPr lang="pl-PL" sz="1400" b="0" i="1">
                            <a:latin typeface="Cambria Math" panose="02040503050406030204" pitchFamily="18" charset="0"/>
                          </a:rPr>
                          <m:t>=5,6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rad>
                          <m:radPr>
                            <m:degHide m:val="on"/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f>
                              <m:f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sSub>
                                  <m:sSub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𝑄</m:t>
                                    </m:r>
                                  </m:e>
                                  <m: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𝑢𝑧𝑢𝑝</m:t>
                                    </m:r>
                                  </m:sub>
                                </m:sSub>
                              </m:num>
                              <m:den>
                                <m:sSub>
                                  <m:sSub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2</m:t>
                                    </m:r>
                                  </m:sub>
                                </m:s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l-PL" sz="14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1</m:t>
                                    </m:r>
                                  </m:sub>
                                </m:sSub>
                              </m:den>
                            </m:f>
                          </m:e>
                        </m:rad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  </m:t>
                        </m:r>
                        <m:d>
                          <m:dPr>
                            <m:begChr m:val="["/>
                            <m:endChr m:val="]"/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𝑚𝑚</m:t>
                            </m:r>
                          </m:e>
                        </m:d>
                      </m:oMath>
                    </m:oMathPara>
                  </a14:m>
                  <a:endParaRPr lang="pl-PL" sz="1400"/>
                </a:p>
              </xdr:txBody>
            </xdr:sp>
          </mc:Choice>
          <mc:Fallback xmlns="">
            <xdr:sp macro="" textlink="">
              <xdr:nvSpPr>
                <xdr:cNvPr id="14495" name="pole tekstowe 14494">
                  <a:extLst>
                    <a:ext uri="{FF2B5EF4-FFF2-40B4-BE49-F238E27FC236}">
                      <a16:creationId xmlns:a16="http://schemas.microsoft.com/office/drawing/2014/main" id="{00000000-0008-0000-0A00-00009F380000}"/>
                    </a:ext>
                  </a:extLst>
                </xdr:cNvPr>
                <xdr:cNvSpPr txBox="1"/>
              </xdr:nvSpPr>
              <xdr:spPr>
                <a:xfrm>
                  <a:off x="613833" y="56197500"/>
                  <a:ext cx="7315200" cy="76200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lIns="0" tIns="0" rIns="0" bIns="0" rtlCol="0" anchor="ctr">
                  <a:noAutofit/>
                </a:bodyPr>
                <a:lstStyle/>
                <a:p>
                  <a:pPr/>
                  <a:r>
                    <a:rPr lang="pl-PL" sz="1400" b="0" i="0">
                      <a:latin typeface="Cambria Math" panose="02040503050406030204" pitchFamily="18" charset="0"/>
                    </a:rPr>
                    <a:t>𝑑_𝑘𝑟=5,6</a:t>
                  </a:r>
                  <a:r>
                    <a:rPr lang="pl-PL" sz="1400" b="0" i="0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a:t>⋅√(𝑄_𝑢𝑧𝑢𝑝/(𝑝_2−𝑝_1 ))    [𝑚𝑚]</a:t>
                  </a:r>
                  <a:endParaRPr lang="pl-PL" sz="1400"/>
                </a:p>
              </xdr:txBody>
            </xdr:sp>
          </mc:Fallback>
        </mc:AlternateContent>
        <xdr:sp macro="" textlink="">
          <xdr:nvSpPr>
            <xdr:cNvPr id="14496" name="pole tekstowe 14495">
              <a:extLst>
                <a:ext uri="{FF2B5EF4-FFF2-40B4-BE49-F238E27FC236}">
                  <a16:creationId xmlns:a16="http://schemas.microsoft.com/office/drawing/2014/main" id="{00000000-0008-0000-0C00-0000A0380000}"/>
                </a:ext>
              </a:extLst>
            </xdr:cNvPr>
            <xdr:cNvSpPr txBox="1"/>
          </xdr:nvSpPr>
          <xdr:spPr>
            <a:xfrm>
              <a:off x="613833" y="56959500"/>
              <a:ext cx="736600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gdzie:</a:t>
              </a:r>
            </a:p>
          </xdr:txBody>
        </xdr:sp>
        <xdr:sp macro="" textlink="">
          <xdr:nvSpPr>
            <xdr:cNvPr id="14497" name="pole tekstowe 14496">
              <a:extLst>
                <a:ext uri="{FF2B5EF4-FFF2-40B4-BE49-F238E27FC236}">
                  <a16:creationId xmlns:a16="http://schemas.microsoft.com/office/drawing/2014/main" id="{00000000-0008-0000-0C00-0000A1380000}"/>
                </a:ext>
              </a:extLst>
            </xdr:cNvPr>
            <xdr:cNvSpPr txBox="1"/>
          </xdr:nvSpPr>
          <xdr:spPr>
            <a:xfrm>
              <a:off x="1227667" y="57340500"/>
              <a:ext cx="675216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d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kr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- średnica kryzy dławiącej [mm]</a:t>
              </a:r>
            </a:p>
          </xdr:txBody>
        </xdr:sp>
        <xdr:sp macro="" textlink="">
          <xdr:nvSpPr>
            <xdr:cNvPr id="14498" name="pole tekstowe 14497">
              <a:extLst>
                <a:ext uri="{FF2B5EF4-FFF2-40B4-BE49-F238E27FC236}">
                  <a16:creationId xmlns:a16="http://schemas.microsoft.com/office/drawing/2014/main" id="{00000000-0008-0000-0C00-0000A2380000}"/>
                </a:ext>
              </a:extLst>
            </xdr:cNvPr>
            <xdr:cNvSpPr txBox="1"/>
          </xdr:nvSpPr>
          <xdr:spPr>
            <a:xfrm>
              <a:off x="1227667" y="57721500"/>
              <a:ext cx="675216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Q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uzup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- przepływ w przewodzie uzupełniającym [m3/h]</a:t>
              </a:r>
            </a:p>
          </xdr:txBody>
        </xdr:sp>
        <xdr:sp macro="" textlink="">
          <xdr:nvSpPr>
            <xdr:cNvPr id="14499" name="pole tekstowe 14498">
              <a:extLst>
                <a:ext uri="{FF2B5EF4-FFF2-40B4-BE49-F238E27FC236}">
                  <a16:creationId xmlns:a16="http://schemas.microsoft.com/office/drawing/2014/main" id="{00000000-0008-0000-0C00-0000A3380000}"/>
                </a:ext>
              </a:extLst>
            </xdr:cNvPr>
            <xdr:cNvSpPr txBox="1"/>
          </xdr:nvSpPr>
          <xdr:spPr>
            <a:xfrm>
              <a:off x="1227667" y="58102500"/>
              <a:ext cx="675216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r>
                <a:rPr lang="pl-PL" sz="1100" b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p</a:t>
              </a:r>
              <a:r>
                <a:rPr lang="pl-PL" sz="1100" b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l-PL" sz="1100" b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- ciśnienie nominalne w sieci </a:t>
              </a:r>
              <a:r>
                <a:rPr lang="pl-PL" sz="1100" b="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ciepłowniczej</a:t>
              </a:r>
              <a:r>
                <a:rPr lang="pl-PL" sz="1100" b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[bar]</a:t>
              </a:r>
              <a:endParaRPr lang="pl-PL" sz="11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500" name="pole tekstowe 14499">
              <a:extLst>
                <a:ext uri="{FF2B5EF4-FFF2-40B4-BE49-F238E27FC236}">
                  <a16:creationId xmlns:a16="http://schemas.microsoft.com/office/drawing/2014/main" id="{00000000-0008-0000-0C00-0000A4380000}"/>
                </a:ext>
              </a:extLst>
            </xdr:cNvPr>
            <xdr:cNvSpPr txBox="1"/>
          </xdr:nvSpPr>
          <xdr:spPr>
            <a:xfrm>
              <a:off x="1227667" y="58483500"/>
              <a:ext cx="675216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p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1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- ciśnienie dopuszczalne instalacji ogrzewania wodnego [bar]</a:t>
              </a:r>
            </a:p>
          </xdr:txBody>
        </xdr:sp>
        <xdr:sp macro="" textlink="">
          <xdr:nvSpPr>
            <xdr:cNvPr id="14501" name="pole tekstowe 14500">
              <a:extLst>
                <a:ext uri="{FF2B5EF4-FFF2-40B4-BE49-F238E27FC236}">
                  <a16:creationId xmlns:a16="http://schemas.microsoft.com/office/drawing/2014/main" id="{00000000-0008-0000-0C00-0000A5380000}"/>
                </a:ext>
              </a:extLst>
            </xdr:cNvPr>
            <xdr:cNvSpPr txBox="1"/>
          </xdr:nvSpPr>
          <xdr:spPr>
            <a:xfrm>
              <a:off x="1227667" y="59055000"/>
              <a:ext cx="1841500" cy="2000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Q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uzup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  <xdr:sp macro="" textlink="'obl_W.C.2'!E9">
          <xdr:nvSpPr>
            <xdr:cNvPr id="14502" name="pole tekstowe 14501">
              <a:extLst>
                <a:ext uri="{FF2B5EF4-FFF2-40B4-BE49-F238E27FC236}">
                  <a16:creationId xmlns:a16="http://schemas.microsoft.com/office/drawing/2014/main" id="{00000000-0008-0000-0C00-0000A6380000}"/>
                </a:ext>
              </a:extLst>
            </xdr:cNvPr>
            <xdr:cNvSpPr txBox="1"/>
          </xdr:nvSpPr>
          <xdr:spPr>
            <a:xfrm>
              <a:off x="1227667" y="59436000"/>
              <a:ext cx="675216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D1F40AC4-829D-4FEA-9578-C78FE4D8F22A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p₂ = 6 [bar]</a:t>
              </a:fld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'obl_W.C.2'!E8">
          <xdr:nvSpPr>
            <xdr:cNvPr id="14503" name="pole tekstowe 14502">
              <a:extLst>
                <a:ext uri="{FF2B5EF4-FFF2-40B4-BE49-F238E27FC236}">
                  <a16:creationId xmlns:a16="http://schemas.microsoft.com/office/drawing/2014/main" id="{00000000-0008-0000-0C00-0000A7380000}"/>
                </a:ext>
              </a:extLst>
            </xdr:cNvPr>
            <xdr:cNvSpPr txBox="1"/>
          </xdr:nvSpPr>
          <xdr:spPr>
            <a:xfrm>
              <a:off x="1227667" y="59817000"/>
              <a:ext cx="675216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4636CE2C-68AB-4071-9E83-C8E322D6AFC2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p₁ = 3,5 [bar]</a:t>
              </a:fld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'obl_W.C.2'!E97">
          <xdr:nvSpPr>
            <xdr:cNvPr id="14504" name="pole tekstowe 14503">
              <a:extLst>
                <a:ext uri="{FF2B5EF4-FFF2-40B4-BE49-F238E27FC236}">
                  <a16:creationId xmlns:a16="http://schemas.microsoft.com/office/drawing/2014/main" id="{00000000-0008-0000-0C00-0000A8380000}"/>
                </a:ext>
              </a:extLst>
            </xdr:cNvPr>
            <xdr:cNvSpPr txBox="1"/>
          </xdr:nvSpPr>
          <xdr:spPr>
            <a:xfrm>
              <a:off x="1580092" y="60198000"/>
              <a:ext cx="6752166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607953E7-6DF3-4403-8D41-999A8D01B240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19,24 [mm]</a:t>
              </a:fld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505" name="pole tekstowe 14504">
              <a:extLst>
                <a:ext uri="{FF2B5EF4-FFF2-40B4-BE49-F238E27FC236}">
                  <a16:creationId xmlns:a16="http://schemas.microsoft.com/office/drawing/2014/main" id="{00000000-0008-0000-0C00-0000A9380000}"/>
                </a:ext>
              </a:extLst>
            </xdr:cNvPr>
            <xdr:cNvSpPr txBox="1"/>
          </xdr:nvSpPr>
          <xdr:spPr>
            <a:xfrm>
              <a:off x="1227667" y="60198000"/>
              <a:ext cx="1841500" cy="2000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d</a:t>
              </a:r>
              <a:r>
                <a:rPr lang="pl-PL" sz="1100" b="0" baseline="-25000">
                  <a:latin typeface="Arial" panose="020B0604020202020204" pitchFamily="34" charset="0"/>
                  <a:cs typeface="Arial" panose="020B0604020202020204" pitchFamily="34" charset="0"/>
                </a:rPr>
                <a:t>kr</a:t>
              </a:r>
              <a:r>
                <a:rPr lang="pl-PL" sz="1100" b="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  <xdr:sp macro="" textlink="'obl_W.C.2'!C99">
          <xdr:nvSpPr>
            <xdr:cNvPr id="14506" name="pole tekstowe 14505">
              <a:extLst>
                <a:ext uri="{FF2B5EF4-FFF2-40B4-BE49-F238E27FC236}">
                  <a16:creationId xmlns:a16="http://schemas.microsoft.com/office/drawing/2014/main" id="{00000000-0008-0000-0C00-0000AA380000}"/>
                </a:ext>
              </a:extLst>
            </xdr:cNvPr>
            <xdr:cNvSpPr txBox="1"/>
          </xdr:nvSpPr>
          <xdr:spPr>
            <a:xfrm>
              <a:off x="613833" y="60579000"/>
              <a:ext cx="6752167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E2465AE4-5385-4EB1-9D84-E171CC6F814D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Należy zastosować kryzę dławiącą o średnicy równej lub mniejszej od: 19,24 [mm]</a:t>
              </a:fld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'obl_W.C.2'!C100">
          <xdr:nvSpPr>
            <xdr:cNvPr id="14507" name="pole tekstowe 14506">
              <a:extLst>
                <a:ext uri="{FF2B5EF4-FFF2-40B4-BE49-F238E27FC236}">
                  <a16:creationId xmlns:a16="http://schemas.microsoft.com/office/drawing/2014/main" id="{00000000-0008-0000-0C00-0000AB380000}"/>
                </a:ext>
              </a:extLst>
            </xdr:cNvPr>
            <xdr:cNvSpPr txBox="1"/>
          </xdr:nvSpPr>
          <xdr:spPr>
            <a:xfrm>
              <a:off x="613833" y="60960000"/>
              <a:ext cx="6752167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7668AC89-0ACD-48DB-8859-E9D7E57E9C30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lub ogranicznik przepływu uzupełniającego do poziomu: 29,51 [m³/h]</a:t>
              </a:fld>
              <a:endParaRPr lang="pl-PL" sz="11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54</xdr:row>
      <xdr:rowOff>0</xdr:rowOff>
    </xdr:from>
    <xdr:to>
      <xdr:col>13</xdr:col>
      <xdr:colOff>0</xdr:colOff>
      <xdr:row>56</xdr:row>
      <xdr:rowOff>0</xdr:rowOff>
    </xdr:to>
    <xdr:sp macro="" textlink="">
      <xdr:nvSpPr>
        <xdr:cNvPr id="50" name="pole tekstowe 49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SpPr txBox="1"/>
      </xdr:nvSpPr>
      <xdr:spPr>
        <a:xfrm>
          <a:off x="609600" y="10287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1. Wyznaczenie przepustowości zaworu bezpieczeństwa</a:t>
          </a:r>
        </a:p>
      </xdr:txBody>
    </xdr:sp>
    <xdr:clientData/>
  </xdr:twoCellAnchor>
  <xdr:twoCellAnchor>
    <xdr:from>
      <xdr:col>1</xdr:col>
      <xdr:colOff>0</xdr:colOff>
      <xdr:row>56</xdr:row>
      <xdr:rowOff>0</xdr:rowOff>
    </xdr:from>
    <xdr:to>
      <xdr:col>13</xdr:col>
      <xdr:colOff>0</xdr:colOff>
      <xdr:row>59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pole tekstowe 50">
              <a:extLst>
                <a:ext uri="{FF2B5EF4-FFF2-40B4-BE49-F238E27FC236}">
                  <a16:creationId xmlns:a16="http://schemas.microsoft.com/office/drawing/2014/main" id="{00000000-0008-0000-0C00-000033000000}"/>
                </a:ext>
              </a:extLst>
            </xdr:cNvPr>
            <xdr:cNvSpPr txBox="1"/>
          </xdr:nvSpPr>
          <xdr:spPr>
            <a:xfrm>
              <a:off x="609600" y="106680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pl-PL" sz="1400" b="0" i="1">
                        <a:latin typeface="Cambria Math" panose="02040503050406030204" pitchFamily="18" charset="0"/>
                      </a:rPr>
                      <m:t>𝑀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=447,3⋅</m:t>
                    </m:r>
                    <m:r>
                      <a:rPr lang="pl-PL" sz="1400" b="0" i="1">
                        <a:latin typeface="Cambria Math" panose="02040503050406030204" pitchFamily="18" charset="0"/>
                      </a:rPr>
                      <m:t>𝑏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𝐴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⋅</m:t>
                    </m:r>
                    <m:rad>
                      <m:radPr>
                        <m:degHide m:val="on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radPr>
                      <m:deg/>
                      <m:e>
                        <m:d>
                          <m:d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l-PL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</m:e>
                        </m:d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⋅</m:t>
                        </m:r>
                        <m: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𝜌</m:t>
                        </m:r>
                      </m:e>
                    </m:rad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r>
                      <m:rPr>
                        <m:sty m:val="p"/>
                      </m:rPr>
                      <a:rPr lang="pl-PL" sz="1400" b="0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lub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 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𝑀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=0,44⋅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𝑉</m:t>
                    </m:r>
                    <m:r>
                      <a:rPr lang="pl-P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  <m:d>
                      <m:dPr>
                        <m:begChr m:val="["/>
                        <m:endChr m:val="]"/>
                        <m:ctrlPr>
                          <a:rPr lang="pl-PL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𝑘𝑔</m:t>
                            </m:r>
                          </m:num>
                          <m:den>
                            <m:r>
                              <a:rPr lang="pl-PL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𝑠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pl-PL" sz="1400"/>
            </a:p>
          </xdr:txBody>
        </xdr:sp>
      </mc:Choice>
      <mc:Fallback xmlns="">
        <xdr:sp macro="" textlink="">
          <xdr:nvSpPr>
            <xdr:cNvPr id="51" name="pole tekstowe 50">
              <a:extLst>
                <a:ext uri="{FF2B5EF4-FFF2-40B4-BE49-F238E27FC236}">
                  <a16:creationId xmlns:a16="http://schemas.microsoft.com/office/drawing/2014/main" id="{00000000-0008-0000-0800-000033000000}"/>
                </a:ext>
              </a:extLst>
            </xdr:cNvPr>
            <xdr:cNvSpPr txBox="1"/>
          </xdr:nvSpPr>
          <xdr:spPr>
            <a:xfrm>
              <a:off x="609600" y="10668000"/>
              <a:ext cx="7315200" cy="571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pl-PL" sz="1400" b="0" i="0">
                  <a:latin typeface="Cambria Math" panose="02040503050406030204" pitchFamily="18" charset="0"/>
                </a:rPr>
                <a:t>𝑀=447,3⋅𝑏</a:t>
              </a:r>
              <a:r>
                <a:rPr lang="pl-P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⋅𝐴⋅√((𝑝_2−𝑝_1 )⋅𝜌)    lub   𝑀=0,44⋅𝑉  [𝑘𝑔/𝑠]</a:t>
              </a:r>
              <a:endParaRPr lang="pl-PL" sz="1400"/>
            </a:p>
          </xdr:txBody>
        </xdr:sp>
      </mc:Fallback>
    </mc:AlternateContent>
    <xdr:clientData/>
  </xdr:twoCellAnchor>
  <xdr:twoCellAnchor>
    <xdr:from>
      <xdr:col>1</xdr:col>
      <xdr:colOff>0</xdr:colOff>
      <xdr:row>58</xdr:row>
      <xdr:rowOff>0</xdr:rowOff>
    </xdr:from>
    <xdr:to>
      <xdr:col>13</xdr:col>
      <xdr:colOff>0</xdr:colOff>
      <xdr:row>60</xdr:row>
      <xdr:rowOff>0</xdr:rowOff>
    </xdr:to>
    <xdr:sp macro="" textlink="">
      <xdr:nvSpPr>
        <xdr:cNvPr id="52" name="pole tekstowe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 txBox="1"/>
      </xdr:nvSpPr>
      <xdr:spPr>
        <a:xfrm>
          <a:off x="609600" y="11049000"/>
          <a:ext cx="73152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gdzie: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13</xdr:col>
      <xdr:colOff>0</xdr:colOff>
      <xdr:row>61</xdr:row>
      <xdr:rowOff>0</xdr:rowOff>
    </xdr:to>
    <xdr:sp macro="" textlink="">
      <xdr:nvSpPr>
        <xdr:cNvPr id="53" name="pole tekstowe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SpPr txBox="1"/>
      </xdr:nvSpPr>
      <xdr:spPr>
        <a:xfrm>
          <a:off x="1219200" y="11430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M - masowa przepustowość zaworu bezpieczeństwa [kg/s]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13</xdr:col>
      <xdr:colOff>0</xdr:colOff>
      <xdr:row>63</xdr:row>
      <xdr:rowOff>0</xdr:rowOff>
    </xdr:to>
    <xdr:sp macro="" textlink="">
      <xdr:nvSpPr>
        <xdr:cNvPr id="54" name="pole tekstowe 53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SpPr txBox="1"/>
      </xdr:nvSpPr>
      <xdr:spPr>
        <a:xfrm>
          <a:off x="1219200" y="11811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A - powierzchnia przekroju poprzecznego jednej rurki wężownicy wymiennika [m</a:t>
          </a:r>
          <a:r>
            <a:rPr lang="pl-PL" sz="1100" b="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13</xdr:col>
      <xdr:colOff>0</xdr:colOff>
      <xdr:row>65</xdr:row>
      <xdr:rowOff>0</xdr:rowOff>
    </xdr:to>
    <xdr:sp macro="" textlink="">
      <xdr:nvSpPr>
        <xdr:cNvPr id="55" name="pole tekstowe 54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SpPr txBox="1"/>
      </xdr:nvSpPr>
      <xdr:spPr>
        <a:xfrm>
          <a:off x="1219200" y="12192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ciśnienie nastawy zaworu bezpieczeństwa [bar]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13</xdr:col>
      <xdr:colOff>0</xdr:colOff>
      <xdr:row>67</xdr:row>
      <xdr:rowOff>0</xdr:rowOff>
    </xdr:to>
    <xdr:sp macro="" textlink="">
      <xdr:nvSpPr>
        <xdr:cNvPr id="56" name="pole tekstowe 55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SpPr txBox="1"/>
      </xdr:nvSpPr>
      <xdr:spPr>
        <a:xfrm>
          <a:off x="1219200" y="12573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p</a:t>
          </a:r>
          <a:r>
            <a:rPr lang="pl-PL" sz="1100" b="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 - ciśnienie nominalne w sieci ciepłowniczej [bar]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13</xdr:col>
      <xdr:colOff>0</xdr:colOff>
      <xdr:row>69</xdr:row>
      <xdr:rowOff>0</xdr:rowOff>
    </xdr:to>
    <xdr:sp macro="" textlink="">
      <xdr:nvSpPr>
        <xdr:cNvPr id="57" name="pole tekstowe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SpPr txBox="1"/>
      </xdr:nvSpPr>
      <xdr:spPr>
        <a:xfrm>
          <a:off x="1219200" y="12954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l-GR" sz="1100" b="0">
              <a:latin typeface="Arial" panose="020B0604020202020204" pitchFamily="34" charset="0"/>
              <a:cs typeface="Arial" panose="020B0604020202020204" pitchFamily="34" charset="0"/>
            </a:rPr>
            <a:t>ρ - 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gęstość wody sieciowej przy jej obliczeniowej temperaturze [kg/m</a:t>
          </a:r>
          <a:r>
            <a:rPr lang="pl-PL" sz="1100" b="0" baseline="300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2</xdr:col>
      <xdr:colOff>0</xdr:colOff>
      <xdr:row>71</xdr:row>
      <xdr:rowOff>180975</xdr:rowOff>
    </xdr:from>
    <xdr:to>
      <xdr:col>13</xdr:col>
      <xdr:colOff>0</xdr:colOff>
      <xdr:row>72</xdr:row>
      <xdr:rowOff>180975</xdr:rowOff>
    </xdr:to>
    <xdr:sp macro="" textlink="">
      <xdr:nvSpPr>
        <xdr:cNvPr id="58" name="pole tekstowe 57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SpPr txBox="1"/>
      </xdr:nvSpPr>
      <xdr:spPr>
        <a:xfrm>
          <a:off x="1219200" y="13706475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V - pojemność wodna instalacji c.o. [m</a:t>
          </a:r>
          <a:r>
            <a:rPr lang="pl-PL" sz="1100" b="0" baseline="300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]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13</xdr:col>
      <xdr:colOff>0</xdr:colOff>
      <xdr:row>75</xdr:row>
      <xdr:rowOff>0</xdr:rowOff>
    </xdr:to>
    <xdr:sp macro="" textlink="'obl_W.C.2'!E8">
      <xdr:nvSpPr>
        <xdr:cNvPr id="59" name="pole tekstowe 58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SpPr txBox="1"/>
      </xdr:nvSpPr>
      <xdr:spPr>
        <a:xfrm>
          <a:off x="1219200" y="14097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08765D0-C171-4E64-9554-646BE489CF4F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p₁ = 3,5 [bar]</a:t>
          </a:fld>
          <a:endParaRPr lang="pl-PL" sz="11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75</xdr:row>
      <xdr:rowOff>114300</xdr:rowOff>
    </xdr:from>
    <xdr:to>
      <xdr:col>13</xdr:col>
      <xdr:colOff>0</xdr:colOff>
      <xdr:row>76</xdr:row>
      <xdr:rowOff>114300</xdr:rowOff>
    </xdr:to>
    <xdr:sp macro="" textlink="'obl_W.C.2'!E9">
      <xdr:nvSpPr>
        <xdr:cNvPr id="60" name="pole tekstowe 59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SpPr txBox="1"/>
      </xdr:nvSpPr>
      <xdr:spPr>
        <a:xfrm>
          <a:off x="1219200" y="144018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0288E9B4-6790-4122-BE84-5BCADFC4A889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p₂ = 6 [bar]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9525</xdr:colOff>
      <xdr:row>77</xdr:row>
      <xdr:rowOff>38100</xdr:rowOff>
    </xdr:from>
    <xdr:to>
      <xdr:col>13</xdr:col>
      <xdr:colOff>9525</xdr:colOff>
      <xdr:row>78</xdr:row>
      <xdr:rowOff>38100</xdr:rowOff>
    </xdr:to>
    <xdr:sp macro="" textlink="'obl_W.C.2'!E13">
      <xdr:nvSpPr>
        <xdr:cNvPr id="61" name="pole tekstowe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SpPr txBox="1"/>
      </xdr:nvSpPr>
      <xdr:spPr>
        <a:xfrm>
          <a:off x="1228725" y="147066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5D9E9E33-DDAE-4FBC-ACD5-F594853BD188}" type="TxLink">
            <a:rPr lang="el-GR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ρ = 971,8 [kg/m³]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78</xdr:row>
      <xdr:rowOff>152400</xdr:rowOff>
    </xdr:from>
    <xdr:to>
      <xdr:col>13</xdr:col>
      <xdr:colOff>0</xdr:colOff>
      <xdr:row>79</xdr:row>
      <xdr:rowOff>152400</xdr:rowOff>
    </xdr:to>
    <xdr:sp macro="" textlink="'obl_W.C.2'!E16">
      <xdr:nvSpPr>
        <xdr:cNvPr id="62" name="pole tekstowe 61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SpPr txBox="1"/>
      </xdr:nvSpPr>
      <xdr:spPr>
        <a:xfrm>
          <a:off x="1219200" y="150114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0E42EEF5-6921-4154-AB5C-B8FDBC42A384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A = 0,0001 [m²]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13</xdr:col>
      <xdr:colOff>0</xdr:colOff>
      <xdr:row>85</xdr:row>
      <xdr:rowOff>0</xdr:rowOff>
    </xdr:to>
    <xdr:sp macro="" textlink="'obl_W.C.2'!E20">
      <xdr:nvSpPr>
        <xdr:cNvPr id="63" name="pole tekstowe 62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SpPr txBox="1"/>
      </xdr:nvSpPr>
      <xdr:spPr>
        <a:xfrm>
          <a:off x="1219200" y="16002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5443161A-03CA-40F5-9DFD-9C0226466442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M = 2,205 [kg/s]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13</xdr:col>
      <xdr:colOff>0</xdr:colOff>
      <xdr:row>87</xdr:row>
      <xdr:rowOff>0</xdr:rowOff>
    </xdr:to>
    <xdr:sp macro="" textlink="'obl_W.C.2'!J11">
      <xdr:nvSpPr>
        <xdr:cNvPr id="14336" name="pole tekstowe 14335">
          <a:extLst>
            <a:ext uri="{FF2B5EF4-FFF2-40B4-BE49-F238E27FC236}">
              <a16:creationId xmlns:a16="http://schemas.microsoft.com/office/drawing/2014/main" id="{00000000-0008-0000-0C00-000000380000}"/>
            </a:ext>
          </a:extLst>
        </xdr:cNvPr>
        <xdr:cNvSpPr txBox="1"/>
      </xdr:nvSpPr>
      <xdr:spPr>
        <a:xfrm>
          <a:off x="1219200" y="16383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13BA373-4DC0-408F-9A0C-487C05921E2F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Ilość przyjętych do obliczeń zaworów bezpieczeństwa: 2 szt.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13</xdr:col>
      <xdr:colOff>0</xdr:colOff>
      <xdr:row>89</xdr:row>
      <xdr:rowOff>0</xdr:rowOff>
    </xdr:to>
    <xdr:sp macro="" textlink="">
      <xdr:nvSpPr>
        <xdr:cNvPr id="14341" name="pole tekstowe 14340">
          <a:extLst>
            <a:ext uri="{FF2B5EF4-FFF2-40B4-BE49-F238E27FC236}">
              <a16:creationId xmlns:a16="http://schemas.microsoft.com/office/drawing/2014/main" id="{00000000-0008-0000-0C00-000005380000}"/>
            </a:ext>
          </a:extLst>
        </xdr:cNvPr>
        <xdr:cNvSpPr txBox="1"/>
      </xdr:nvSpPr>
      <xdr:spPr>
        <a:xfrm>
          <a:off x="1219200" y="16764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t>Wymagana przepustowość pojedynczego zaworu bezpieczeństwa: 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13</xdr:col>
      <xdr:colOff>0</xdr:colOff>
      <xdr:row>91</xdr:row>
      <xdr:rowOff>0</xdr:rowOff>
    </xdr:to>
    <xdr:sp macro="" textlink="'obl_W.C.2'!G11">
      <xdr:nvSpPr>
        <xdr:cNvPr id="14342" name="pole tekstowe 14341">
          <a:extLst>
            <a:ext uri="{FF2B5EF4-FFF2-40B4-BE49-F238E27FC236}">
              <a16:creationId xmlns:a16="http://schemas.microsoft.com/office/drawing/2014/main" id="{00000000-0008-0000-0C00-000006380000}"/>
            </a:ext>
          </a:extLst>
        </xdr:cNvPr>
        <xdr:cNvSpPr txBox="1"/>
      </xdr:nvSpPr>
      <xdr:spPr>
        <a:xfrm>
          <a:off x="1219200" y="17145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005D11AD-5131-4FB6-8337-3F3C1F0B5C05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2,205 [kg/s]  /  2 szt.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4</xdr:col>
      <xdr:colOff>0</xdr:colOff>
      <xdr:row>93</xdr:row>
      <xdr:rowOff>0</xdr:rowOff>
    </xdr:to>
    <xdr:sp macro="" textlink="">
      <xdr:nvSpPr>
        <xdr:cNvPr id="14343" name="pole tekstowe 14342">
          <a:extLst>
            <a:ext uri="{FF2B5EF4-FFF2-40B4-BE49-F238E27FC236}">
              <a16:creationId xmlns:a16="http://schemas.microsoft.com/office/drawing/2014/main" id="{00000000-0008-0000-0C00-000007380000}"/>
            </a:ext>
          </a:extLst>
        </xdr:cNvPr>
        <xdr:cNvSpPr txBox="1"/>
      </xdr:nvSpPr>
      <xdr:spPr>
        <a:xfrm>
          <a:off x="1219200" y="175260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 i="0" u="none" strike="noStrike">
              <a:solidFill>
                <a:srgbClr val="000000"/>
              </a:solidFill>
              <a:latin typeface="Arial"/>
              <a:cs typeface="Arial"/>
            </a:rPr>
            <a:t>M</a:t>
          </a:r>
          <a:r>
            <a:rPr lang="pl-PL" sz="1100" b="0" i="0" u="none" strike="noStrike" baseline="-25000">
              <a:solidFill>
                <a:srgbClr val="000000"/>
              </a:solidFill>
              <a:latin typeface="Arial"/>
              <a:cs typeface="Arial"/>
            </a:rPr>
            <a:t>obl. </a:t>
          </a:r>
          <a:r>
            <a:rPr lang="pl-PL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  ≥</a:t>
          </a:r>
          <a:endParaRPr lang="en-US" sz="1100" b="0" i="0" u="none" strike="noStrike" baseline="-2500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581025</xdr:colOff>
      <xdr:row>92</xdr:row>
      <xdr:rowOff>0</xdr:rowOff>
    </xdr:from>
    <xdr:to>
      <xdr:col>4</xdr:col>
      <xdr:colOff>581025</xdr:colOff>
      <xdr:row>93</xdr:row>
      <xdr:rowOff>0</xdr:rowOff>
    </xdr:to>
    <xdr:sp macro="" textlink="'obl_W.C.2'!G22">
      <xdr:nvSpPr>
        <xdr:cNvPr id="14344" name="pole tekstowe 14343">
          <a:extLst>
            <a:ext uri="{FF2B5EF4-FFF2-40B4-BE49-F238E27FC236}">
              <a16:creationId xmlns:a16="http://schemas.microsoft.com/office/drawing/2014/main" id="{00000000-0008-0000-0C00-000008380000}"/>
            </a:ext>
          </a:extLst>
        </xdr:cNvPr>
        <xdr:cNvSpPr txBox="1"/>
      </xdr:nvSpPr>
      <xdr:spPr>
        <a:xfrm>
          <a:off x="1800225" y="17526000"/>
          <a:ext cx="1219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CCCE49E-5A21-4BA4-88E8-DA9D6880414A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1,1025 [kg/s]</a:t>
          </a:fld>
          <a:endParaRPr lang="en-US" sz="1100" b="0" i="0" u="none" strike="noStrike" baseline="-2500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13</xdr:col>
      <xdr:colOff>0</xdr:colOff>
      <xdr:row>71</xdr:row>
      <xdr:rowOff>0</xdr:rowOff>
    </xdr:to>
    <xdr:sp macro="" textlink="">
      <xdr:nvSpPr>
        <xdr:cNvPr id="14345" name="pole tekstowe 14344">
          <a:extLst>
            <a:ext uri="{FF2B5EF4-FFF2-40B4-BE49-F238E27FC236}">
              <a16:creationId xmlns:a16="http://schemas.microsoft.com/office/drawing/2014/main" id="{00000000-0008-0000-0C00-000009380000}"/>
            </a:ext>
          </a:extLst>
        </xdr:cNvPr>
        <xdr:cNvSpPr txBox="1"/>
      </xdr:nvSpPr>
      <xdr:spPr>
        <a:xfrm>
          <a:off x="1219200" y="13335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l-PL" sz="1100" b="0">
              <a:latin typeface="Arial" panose="020B0604020202020204" pitchFamily="34" charset="0"/>
              <a:cs typeface="Arial" panose="020B0604020202020204" pitchFamily="34" charset="0"/>
            </a:rPr>
            <a:t>b - współczynnik zależny od różnicy ciśnień p₂ - p₁</a:t>
          </a:r>
        </a:p>
      </xdr:txBody>
    </xdr:sp>
    <xdr:clientData/>
  </xdr:twoCellAnchor>
  <xdr:twoCellAnchor>
    <xdr:from>
      <xdr:col>2</xdr:col>
      <xdr:colOff>9525</xdr:colOff>
      <xdr:row>80</xdr:row>
      <xdr:rowOff>76200</xdr:rowOff>
    </xdr:from>
    <xdr:to>
      <xdr:col>13</xdr:col>
      <xdr:colOff>9525</xdr:colOff>
      <xdr:row>81</xdr:row>
      <xdr:rowOff>76200</xdr:rowOff>
    </xdr:to>
    <xdr:sp macro="" textlink="'obl_W.C.2'!E19">
      <xdr:nvSpPr>
        <xdr:cNvPr id="14346" name="pole tekstowe 14345">
          <a:extLst>
            <a:ext uri="{FF2B5EF4-FFF2-40B4-BE49-F238E27FC236}">
              <a16:creationId xmlns:a16="http://schemas.microsoft.com/office/drawing/2014/main" id="{00000000-0008-0000-0C00-00000A380000}"/>
            </a:ext>
          </a:extLst>
        </xdr:cNvPr>
        <xdr:cNvSpPr txBox="1"/>
      </xdr:nvSpPr>
      <xdr:spPr>
        <a:xfrm>
          <a:off x="1228725" y="153162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62331CF-9A3B-4751-88FC-F1D53A85B595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b = 1 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13</xdr:col>
      <xdr:colOff>0</xdr:colOff>
      <xdr:row>83</xdr:row>
      <xdr:rowOff>0</xdr:rowOff>
    </xdr:to>
    <xdr:sp macro="" textlink="'obl_W.C.2'!E18">
      <xdr:nvSpPr>
        <xdr:cNvPr id="14508" name="pole tekstowe 14507">
          <a:extLst>
            <a:ext uri="{FF2B5EF4-FFF2-40B4-BE49-F238E27FC236}">
              <a16:creationId xmlns:a16="http://schemas.microsoft.com/office/drawing/2014/main" id="{00000000-0008-0000-0C00-0000AC380000}"/>
            </a:ext>
          </a:extLst>
        </xdr:cNvPr>
        <xdr:cNvSpPr txBox="1"/>
      </xdr:nvSpPr>
      <xdr:spPr>
        <a:xfrm>
          <a:off x="1219200" y="15621000"/>
          <a:ext cx="67056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3CE0D2E-D766-45CD-954B-1F98974E518C}" type="TxLink">
            <a:rPr lang="en-US" sz="11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 </a:t>
          </a:fld>
          <a:endParaRPr lang="pl-PL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0</xdr:colOff>
      <xdr:row>4</xdr:row>
      <xdr:rowOff>0</xdr:rowOff>
    </xdr:from>
    <xdr:to>
      <xdr:col>20</xdr:col>
      <xdr:colOff>0</xdr:colOff>
      <xdr:row>23</xdr:row>
      <xdr:rowOff>0</xdr:rowOff>
    </xdr:to>
    <xdr:grpSp>
      <xdr:nvGrpSpPr>
        <xdr:cNvPr id="2" name="Grupa 1">
          <a:hlinkClick xmlns:r="http://schemas.openxmlformats.org/officeDocument/2006/relationships" r:id="rId8" tooltip="Pobrać kartę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8534400" y="762000"/>
          <a:ext cx="3657600" cy="3619500"/>
          <a:chOff x="9144000" y="762000"/>
          <a:chExt cx="3657600" cy="3619500"/>
        </a:xfrm>
      </xdr:grpSpPr>
      <xdr:sp macro="" textlink="">
        <xdr:nvSpPr>
          <xdr:cNvPr id="4" name="Prostokąt: zaokrąglone rogi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/>
        </xdr:nvSpPr>
        <xdr:spPr>
          <a:xfrm>
            <a:off x="9144000" y="762000"/>
            <a:ext cx="3657600" cy="3619500"/>
          </a:xfrm>
          <a:prstGeom prst="roundRect">
            <a:avLst>
              <a:gd name="adj" fmla="val 8621"/>
            </a:avLst>
          </a:prstGeom>
          <a:solidFill>
            <a:srgbClr val="F2ECE7"/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>
            <a:glow rad="63500">
              <a:schemeClr val="accent3">
                <a:satMod val="175000"/>
                <a:alpha val="40000"/>
              </a:schemeClr>
            </a:glo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7" name="Grafika 6" descr="Pobieranie z chmury z wypełnieniem pełnym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12001500" y="847725"/>
            <a:ext cx="720000" cy="720000"/>
          </a:xfrm>
          <a:prstGeom prst="rect">
            <a:avLst/>
          </a:prstGeom>
        </xdr:spPr>
      </xdr:pic>
      <xdr:grpSp>
        <xdr:nvGrpSpPr>
          <xdr:cNvPr id="8" name="Grupa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GrpSpPr/>
        </xdr:nvGrpSpPr>
        <xdr:grpSpPr>
          <a:xfrm>
            <a:off x="10119651" y="1495425"/>
            <a:ext cx="1706298" cy="2714625"/>
            <a:chOff x="8534400" y="1524000"/>
            <a:chExt cx="1706298" cy="2714625"/>
          </a:xfrm>
        </xdr:grpSpPr>
        <xdr:pic>
          <xdr:nvPicPr>
            <xdr:cNvPr id="16" name="Obraz 15">
              <a:extLst>
                <a:ext uri="{FF2B5EF4-FFF2-40B4-BE49-F238E27FC236}">
                  <a16:creationId xmlns:a16="http://schemas.microsoft.com/office/drawing/2014/main" id="{00000000-0008-0000-0C00-00001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print">
              <a:extLst>
                <a:ext uri="{BEBA8EAE-BF5A-486C-A8C5-ECC9F3942E4B}">
                  <a14:imgProps xmlns:a14="http://schemas.microsoft.com/office/drawing/2010/main">
                    <a14:imgLayer r:embed="rId12">
                      <a14:imgEffect>
                        <a14:backgroundRemoval t="10000" b="90000" l="10000" r="90000">
                          <a14:foregroundMark x1="61684" y1="21811" x2="61684" y2="21811"/>
                          <a14:foregroundMark x1="67010" y1="23457" x2="67010" y2="23457"/>
                          <a14:foregroundMark x1="51546" y1="22531" x2="51546" y2="22531"/>
                          <a14:foregroundMark x1="56529" y1="19959" x2="56529" y2="19959"/>
                          <a14:foregroundMark x1="55842" y1="19136" x2="55842" y2="19136"/>
                          <a14:foregroundMark x1="53093" y1="18416" x2="53093" y2="18416"/>
                          <a14:foregroundMark x1="51718" y1="16461" x2="51718" y2="16461"/>
                          <a14:foregroundMark x1="52405" y1="19033" x2="52405" y2="19033"/>
                          <a14:foregroundMark x1="51546" y1="18724" x2="51546" y2="18724"/>
                          <a14:foregroundMark x1="50172" y1="18519" x2="50172" y2="18519"/>
                          <a14:foregroundMark x1="62027" y1="20062" x2="62027" y2="20062"/>
                          <a14:foregroundMark x1="54467" y1="18519" x2="54467" y2="18519"/>
                          <a14:foregroundMark x1="51890" y1="17901" x2="51890" y2="17901"/>
                          <a14:foregroundMark x1="50515" y1="17901" x2="50515" y2="17901"/>
                          <a14:foregroundMark x1="54983" y1="18724" x2="54983" y2="18724"/>
                          <a14:foregroundMark x1="55498" y1="18827" x2="55498" y2="18827"/>
                          <a14:foregroundMark x1="56014" y1="18827" x2="56014" y2="18827"/>
                          <a14:foregroundMark x1="50859" y1="18621" x2="50859" y2="18621"/>
                          <a14:foregroundMark x1="64433" y1="47428" x2="64433" y2="47428"/>
                          <a14:foregroundMark x1="64433" y1="47840" x2="64433" y2="47840"/>
                          <a14:foregroundMark x1="64433" y1="48148" x2="64433" y2="48148"/>
                          <a14:foregroundMark x1="64605" y1="46811" x2="64605" y2="46811"/>
                          <a14:foregroundMark x1="64605" y1="46399" x2="64605" y2="46399"/>
                          <a14:foregroundMark x1="64605" y1="49588" x2="64605" y2="49588"/>
                          <a14:foregroundMark x1="65120" y1="50412" x2="65120" y2="50412"/>
                          <a14:foregroundMark x1="65979" y1="48457" x2="65979" y2="48457"/>
                          <a14:foregroundMark x1="65979" y1="21399" x2="65979" y2="21399"/>
                          <a14:foregroundMark x1="46392" y1="21399" x2="46392" y2="21399"/>
                          <a14:foregroundMark x1="53952" y1="16667" x2="53952" y2="16667"/>
                          <a14:foregroundMark x1="52749" y1="13889" x2="52749" y2="13889"/>
                          <a14:backgroundMark x1="68900" y1="55144" x2="68900" y2="55144"/>
                          <a14:backgroundMark x1="64777" y1="49486" x2="64777" y2="49486"/>
                          <a14:backgroundMark x1="64948" y1="48148" x2="64948" y2="48148"/>
                          <a14:backgroundMark x1="64948" y1="47531" x2="64948" y2="47531"/>
                          <a14:backgroundMark x1="64948" y1="46914" x2="64948" y2="46914"/>
                          <a14:backgroundMark x1="65120" y1="50309" x2="65120" y2="50309"/>
                          <a14:backgroundMark x1="64777" y1="46502" x2="64777" y2="46502"/>
                          <a14:backgroundMark x1="64948" y1="46091" x2="64948" y2="46091"/>
                          <a14:backgroundMark x1="50344" y1="18930" x2="50344" y2="18930"/>
                          <a14:backgroundMark x1="63058" y1="23354" x2="63058" y2="23354"/>
                          <a14:backgroundMark x1="51375" y1="18210" x2="51375" y2="18210"/>
                          <a14:backgroundMark x1="54296" y1="18930" x2="54296" y2="18930"/>
                          <a14:backgroundMark x1="50859" y1="18107" x2="50859" y2="18107"/>
                          <a14:backgroundMark x1="52234" y1="18313" x2="52234" y2="18313"/>
                          <a14:backgroundMark x1="55155" y1="18930" x2="55155" y2="18930"/>
                          <a14:backgroundMark x1="53952" y1="18724" x2="53952" y2="18724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534400" y="1524000"/>
              <a:ext cx="1706298" cy="2644131"/>
            </a:xfrm>
            <a:prstGeom prst="rect">
              <a:avLst/>
            </a:prstGeom>
          </xdr:spPr>
        </xdr:pic>
        <xdr:sp macro="" textlink="">
          <xdr:nvSpPr>
            <xdr:cNvPr id="47" name="pole tekstowe 46">
              <a:extLst>
                <a:ext uri="{FF2B5EF4-FFF2-40B4-BE49-F238E27FC236}">
                  <a16:creationId xmlns:a16="http://schemas.microsoft.com/office/drawing/2014/main" id="{00000000-0008-0000-0C00-00002F000000}"/>
                </a:ext>
              </a:extLst>
            </xdr:cNvPr>
            <xdr:cNvSpPr txBox="1"/>
          </xdr:nvSpPr>
          <xdr:spPr>
            <a:xfrm>
              <a:off x="8777949" y="4010025"/>
              <a:ext cx="121920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l-PL" sz="1100">
                  <a:latin typeface="Arial" panose="020B0604020202020204" pitchFamily="34" charset="0"/>
                  <a:cs typeface="Arial" panose="020B0604020202020204" pitchFamily="34" charset="0"/>
                </a:rPr>
                <a:t>DSV 15-50 DGF</a:t>
              </a:r>
            </a:p>
          </xdr:txBody>
        </xdr:sp>
      </xdr:grpSp>
      <xdr:sp macro="" textlink="">
        <xdr:nvSpPr>
          <xdr:cNvPr id="9" name="pole tekstowe 8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 txBox="1"/>
        </xdr:nvSpPr>
        <xdr:spPr>
          <a:xfrm>
            <a:off x="9144000" y="952500"/>
            <a:ext cx="3657600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1400" b="1">
                <a:latin typeface="Arial" panose="020B0604020202020204" pitchFamily="34" charset="0"/>
                <a:cs typeface="Arial" panose="020B0604020202020204" pitchFamily="34" charset="0"/>
              </a:rPr>
              <a:t>Pobierz kartę</a:t>
            </a:r>
          </a:p>
        </xdr:txBody>
      </xdr:sp>
    </xdr:grpSp>
    <xdr:clientData/>
  </xdr:twoCellAnchor>
  <xdr:twoCellAnchor>
    <xdr:from>
      <xdr:col>1</xdr:col>
      <xdr:colOff>0</xdr:colOff>
      <xdr:row>219</xdr:row>
      <xdr:rowOff>38100</xdr:rowOff>
    </xdr:from>
    <xdr:to>
      <xdr:col>13</xdr:col>
      <xdr:colOff>0</xdr:colOff>
      <xdr:row>220</xdr:row>
      <xdr:rowOff>38100</xdr:rowOff>
    </xdr:to>
    <xdr:sp macro="" textlink="'obl_W.C.2'!C37">
      <xdr:nvSpPr>
        <xdr:cNvPr id="48" name="pole tekstowe 47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SpPr txBox="1"/>
      </xdr:nvSpPr>
      <xdr:spPr>
        <a:xfrm>
          <a:off x="609600" y="41757600"/>
          <a:ext cx="7315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B5B0889-E22F-4801-83C0-B4FFF815AC17}" type="TxLink">
            <a:rPr lang="en-US" sz="11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Średnica kanału dolotowego: 39 [mm]</a:t>
          </a:fld>
          <a:endParaRPr lang="en-US" sz="11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331</xdr:row>
      <xdr:rowOff>0</xdr:rowOff>
    </xdr:from>
    <xdr:to>
      <xdr:col>24</xdr:col>
      <xdr:colOff>0</xdr:colOff>
      <xdr:row>333</xdr:row>
      <xdr:rowOff>0</xdr:rowOff>
    </xdr:to>
    <xdr:sp macro="" textlink="">
      <xdr:nvSpPr>
        <xdr:cNvPr id="14347" name="pole tekstowe 14346">
          <a:extLst>
            <a:ext uri="{FF2B5EF4-FFF2-40B4-BE49-F238E27FC236}">
              <a16:creationId xmlns:a16="http://schemas.microsoft.com/office/drawing/2014/main" id="{00000000-0008-0000-0C00-00000B380000}"/>
            </a:ext>
          </a:extLst>
        </xdr:cNvPr>
        <xdr:cNvSpPr txBox="1"/>
      </xdr:nvSpPr>
      <xdr:spPr>
        <a:xfrm>
          <a:off x="0" y="20193000"/>
          <a:ext cx="14630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l-PL" sz="1100">
              <a:solidFill>
                <a:schemeClr val="bg1"/>
              </a:solidFill>
            </a:rPr>
            <a:t>© 2024, Oleksandr Tymkiv</a:t>
          </a:r>
        </a:p>
      </xdr:txBody>
    </xdr: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refreshOnLoad="1" connectionId="1" xr16:uid="{C479EA00-9144-41FD-AD9C-DBAE69EFC6B9}" autoFormatId="16" applyNumberFormats="0" applyBorderFormats="0" applyFontFormats="0" applyPatternFormats="0" applyAlignmentFormats="0" applyWidthHeightFormats="0">
  <queryTableRefresh nextId="2">
    <queryTableFields count="1">
      <queryTableField id="1" name="Column3.2.1" tableColumnId="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FA9AD087-D1E8-44F4-B4BE-3AC1279F1368}" name="Table_0" displayName="Table_0" ref="A1:A2" tableType="queryTable" totalsRowShown="0">
  <autoFilter ref="A1:A2" xr:uid="{FA9AD087-D1E8-44F4-B4BE-3AC1279F1368}"/>
  <tableColumns count="1">
    <tableColumn id="1" xr3:uid="{FFEE9853-82AE-4ECD-A0C6-844EF13090F1}" uniqueName="1" name="Column3.2.1" queryTableFieldId="1" dataDxfId="3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9FD8685-DB8D-4FD7-BF27-F547099819F7}" name="G_Woda" displayName="G_Woda" ref="B17:C194" totalsRowShown="0">
  <autoFilter ref="B17:C194" xr:uid="{AEE32FB5-FFA6-47E4-8F64-711336C7BD3F}"/>
  <tableColumns count="2">
    <tableColumn id="1" xr3:uid="{E63A55A8-3A34-4C8D-AF82-F28CF1526650}" name="t °C"/>
    <tableColumn id="2" xr3:uid="{0E2D0AEE-698A-4530-B342-7A18617D9A1F}" name="0"/>
  </tableColumns>
  <tableStyleInfo name="IMI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32E006B-CE2B-4CF6-9FFB-BC5E4E1BEEB1}" name="G_PEG" displayName="G_PEG" ref="F17:BO186" totalsRowShown="0" headerRowDxfId="1">
  <autoFilter ref="F17:BO186" xr:uid="{62C86CA3-C8D5-48DF-A769-1CD8A27CBFFE}"/>
  <tableColumns count="62">
    <tableColumn id="1" xr3:uid="{E7DCAD30-66B2-4F48-85D5-7B9FD35A43D6}" name="t °C"/>
    <tableColumn id="2" xr3:uid="{166CD5E9-E414-44E7-9D6F-59D267B7137B}" name="0 %"/>
    <tableColumn id="3" xr3:uid="{50073618-DA0C-4B21-969E-E4D9A7A56E29}" name="1 %"/>
    <tableColumn id="4" xr3:uid="{2BE5984B-0F6B-4FA0-B8AC-3C8C6EE3ABDA}" name="2 %"/>
    <tableColumn id="5" xr3:uid="{DAA8C212-F08E-4847-9BF6-135B4672EF4F}" name="3 %"/>
    <tableColumn id="6" xr3:uid="{B5333ADE-58EE-4BAE-AE04-D6A9FD195787}" name="4 %"/>
    <tableColumn id="7" xr3:uid="{9228B258-F30D-4501-80EE-5D76F4DB419A}" name="5 %"/>
    <tableColumn id="8" xr3:uid="{4029C355-D2D1-47E1-BE0D-9ED5A2E8370C}" name="6 %"/>
    <tableColumn id="9" xr3:uid="{8A907FCB-C346-45FF-89EC-571AC82B106F}" name="7 %"/>
    <tableColumn id="10" xr3:uid="{597DC67C-A002-43B7-AA8D-C2A2E5FDF3F4}" name="8 %"/>
    <tableColumn id="11" xr3:uid="{15F70451-FDBD-4EE3-9B70-6BF53013D3EF}" name="9 %"/>
    <tableColumn id="12" xr3:uid="{7B3111D7-8D7F-4169-88A7-33CB624FDA8B}" name="10 %"/>
    <tableColumn id="13" xr3:uid="{72F5D945-C8AB-4FD8-9B7A-77969CC2358C}" name="11 %"/>
    <tableColumn id="14" xr3:uid="{A33CFEB2-2397-4C71-960F-05F263B75AB9}" name="12 %"/>
    <tableColumn id="15" xr3:uid="{371B52E0-710B-4F82-A05D-CA0699359438}" name="13 %"/>
    <tableColumn id="16" xr3:uid="{896D61F8-0541-49E6-9309-365F0DCD6CAE}" name="14 %"/>
    <tableColumn id="17" xr3:uid="{56869A2D-D9F3-4C24-B2A8-7E5E309B255C}" name="15 %"/>
    <tableColumn id="18" xr3:uid="{610C12BF-AB74-4A7E-9138-0A8B0F0D3B33}" name="16 %"/>
    <tableColumn id="19" xr3:uid="{3271DBA2-678B-40FD-A83F-28A2DC5EF597}" name="17 %"/>
    <tableColumn id="20" xr3:uid="{733CF55A-6934-4B19-B21F-4943166C0C75}" name="18 %"/>
    <tableColumn id="21" xr3:uid="{966C8F41-9251-4EE2-978D-8FFF895B8C66}" name="19 %"/>
    <tableColumn id="22" xr3:uid="{CBA32E04-63F1-488D-9F45-37AED9B5BD60}" name="20 %"/>
    <tableColumn id="23" xr3:uid="{7A02122E-7D05-4E2E-BF3A-1F8BFA6F86FE}" name="21 %"/>
    <tableColumn id="24" xr3:uid="{3816D611-946D-4946-80BC-4D82C2EE4410}" name="22 %"/>
    <tableColumn id="25" xr3:uid="{DE2201FA-D3B8-473E-A229-73052DF74109}" name="23 %"/>
    <tableColumn id="26" xr3:uid="{890F922E-D589-460D-B808-CB68B0B7384E}" name="23,5 %"/>
    <tableColumn id="27" xr3:uid="{2076942B-D26F-446E-BADC-E0F8CE04EEBD}" name="24 %"/>
    <tableColumn id="28" xr3:uid="{47EAA5AC-B59B-41C7-B0E9-7D3C28EE5941}" name="25 %"/>
    <tableColumn id="29" xr3:uid="{7B8E18E2-B767-4696-A222-04D640F46431}" name="26 %"/>
    <tableColumn id="30" xr3:uid="{67DFF627-5394-4A08-BA63-6849E55CA5BC}" name="27 %"/>
    <tableColumn id="31" xr3:uid="{E59CA85C-D8CA-47F5-AA80-A2618B9813C4}" name="28 %"/>
    <tableColumn id="32" xr3:uid="{1FB96C42-BB40-46C4-9430-2903FD2E7946}" name="29 %"/>
    <tableColumn id="33" xr3:uid="{1116C02D-5A1C-4CD4-A5C5-6EC14C696125}" name="30 %"/>
    <tableColumn id="34" xr3:uid="{207122A4-C2BE-4D1E-A90B-93872E4A7477}" name="30,5 %"/>
    <tableColumn id="35" xr3:uid="{2E6FFEE8-F5D3-4166-8A9A-C5179AAA297D}" name="31 %"/>
    <tableColumn id="36" xr3:uid="{B77AB247-92E9-4261-B85D-4E083AD04927}" name="32 %"/>
    <tableColumn id="37" xr3:uid="{05CB054A-6B86-43DF-85A1-BF01DCC2B36C}" name="33 %"/>
    <tableColumn id="38" xr3:uid="{7868E70A-56E6-4FCB-9693-6F17EC12F2C2}" name="34 %"/>
    <tableColumn id="39" xr3:uid="{AA05E518-8483-43D9-A141-069044BC3649}" name="35 %"/>
    <tableColumn id="40" xr3:uid="{2CA68396-D7E7-4F6B-98A6-C92CF9C360D5}" name="36 %"/>
    <tableColumn id="41" xr3:uid="{61AEDF56-F8CD-46E1-9141-BD1394288F30}" name="37 %"/>
    <tableColumn id="42" xr3:uid="{09105E13-6F3C-4EA8-88DB-AEA889AC073C}" name="38 %"/>
    <tableColumn id="43" xr3:uid="{DA039EC6-CD17-4588-95ED-BC6572333890}" name="39 %"/>
    <tableColumn id="44" xr3:uid="{46723D60-EE26-4ADE-BE8B-D97C0A29355A}" name="40 %"/>
    <tableColumn id="45" xr3:uid="{64AA0428-404A-4747-904E-3AF6673B480F}" name="41 %"/>
    <tableColumn id="46" xr3:uid="{5262A23A-03CB-4DD9-B97F-3DFCA6568F6C}" name="42 %"/>
    <tableColumn id="47" xr3:uid="{57FFF8EC-4971-4910-BEBE-EDEA9680798C}" name="43 %"/>
    <tableColumn id="48" xr3:uid="{1E58658E-C459-46A0-B811-E5BAA9A59292}" name="44 %"/>
    <tableColumn id="49" xr3:uid="{904E798A-E830-477C-8E9C-A9392AF498F5}" name="45 %"/>
    <tableColumn id="50" xr3:uid="{5B5F42EA-309C-4E87-9F8F-389E441BEFEE}" name="45,5 %"/>
    <tableColumn id="51" xr3:uid="{37491F96-A448-460E-B11E-6295A0137CF1}" name="46 %"/>
    <tableColumn id="52" xr3:uid="{00252E80-4C9B-4AF1-9AF6-3BDEEC9DFB09}" name="47 %"/>
    <tableColumn id="53" xr3:uid="{749DF9BD-84CA-479E-BC41-BE41241290F5}" name="48 %"/>
    <tableColumn id="54" xr3:uid="{D1AE5179-2EC9-40DF-96BF-CFC56D04E32A}" name="49 %"/>
    <tableColumn id="55" xr3:uid="{3BFDD3F8-07AA-4A7E-A357-E0937141A738}" name="49,5 %"/>
    <tableColumn id="56" xr3:uid="{7814CF51-FBD6-4C30-8AE7-90975B49EDFE}" name="50 %"/>
    <tableColumn id="57" xr3:uid="{A2AE222D-8429-4059-A861-38002AE7CF56}" name="51 %"/>
    <tableColumn id="58" xr3:uid="{687148C9-F815-413E-9666-B9475B2C07FB}" name="52 %"/>
    <tableColumn id="59" xr3:uid="{4FA04C66-2DD8-4A4A-8D03-E8026B695900}" name="53 %"/>
    <tableColumn id="60" xr3:uid="{11E717CF-F7D8-4BF9-9EE3-A3EF71CFA725}" name="54 %"/>
    <tableColumn id="61" xr3:uid="{815A653E-BAA1-43D4-9002-15C9AED2A604}" name="55 %"/>
    <tableColumn id="62" xr3:uid="{12A00087-B79E-44D9-BA20-6D23DDDFE188}" name="56 %"/>
  </tableColumns>
  <tableStyleInfo name="IMI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58924D-202F-422C-86A2-27B4B9591B19}" name="G_PPG" displayName="G_PPG" ref="F198:BL364" totalsRowShown="0" headerRowDxfId="0">
  <autoFilter ref="F198:BL364" xr:uid="{FC658A16-20F9-491B-A96C-CF8746EF5BB0}"/>
  <tableColumns count="59">
    <tableColumn id="1" xr3:uid="{AE45BDE8-487E-4843-8FAE-CAAFDC69F243}" name="t °C"/>
    <tableColumn id="2" xr3:uid="{AEC8E106-D305-4030-8B5D-DBB377C35E0F}" name="0 %"/>
    <tableColumn id="3" xr3:uid="{A96891EB-255F-47BD-A854-EFDFBC0FABB6}" name="1 %"/>
    <tableColumn id="4" xr3:uid="{7B14C25C-FBA8-4D22-8825-5595BF511660}" name="2 %"/>
    <tableColumn id="5" xr3:uid="{896F5A8C-15C1-4939-A47B-A73F8E518D63}" name="3 %"/>
    <tableColumn id="6" xr3:uid="{69B91DCD-189A-4C0E-8667-2ADEB045172A}" name="4 %"/>
    <tableColumn id="7" xr3:uid="{4C6326EA-D916-49D2-96C7-C0B5999ABCD7}" name="5 %"/>
    <tableColumn id="8" xr3:uid="{D9C908CE-B75C-4D0F-B3B3-0E66C71AAD99}" name="6 %"/>
    <tableColumn id="9" xr3:uid="{1686F79B-768D-43B0-AFB9-79CF7C92D719}" name="7 %"/>
    <tableColumn id="10" xr3:uid="{9B7FD135-F2AB-4D06-B148-A1ED15A813AE}" name="8 %"/>
    <tableColumn id="11" xr3:uid="{21F4E82B-5BAF-4F15-99F0-CA08949EFB30}" name="9 %"/>
    <tableColumn id="12" xr3:uid="{8B1E911B-FDF5-4535-AF69-B53E23215C9A}" name="10 %"/>
    <tableColumn id="13" xr3:uid="{DB334843-CE31-4C52-AEE8-3507EBC4AE5D}" name="11 %"/>
    <tableColumn id="14" xr3:uid="{D254483F-20FA-4E65-996F-65FC360E47FD}" name="12 %"/>
    <tableColumn id="15" xr3:uid="{8E46DD9B-B03C-4F75-969E-659DC79D022A}" name="13 %"/>
    <tableColumn id="16" xr3:uid="{CAA96EB2-8732-4A77-A8D9-BA7E8F0293CD}" name="14 %"/>
    <tableColumn id="17" xr3:uid="{64FC7D22-83A8-4724-B89E-ACBE71965262}" name="15 %"/>
    <tableColumn id="18" xr3:uid="{9F8E8484-A91D-4253-B236-EA1BD0CE2DC4}" name="16 %"/>
    <tableColumn id="19" xr3:uid="{F737E6D3-1691-4795-B94B-3C9E78D2F3D1}" name="17 %"/>
    <tableColumn id="20" xr3:uid="{AE96310E-B1B1-4A38-8E6A-FC9FEDB82E88}" name="18 %"/>
    <tableColumn id="21" xr3:uid="{160241B6-27A5-4D59-8165-47D3E465343A}" name="19 %"/>
    <tableColumn id="22" xr3:uid="{9E2B4689-EA9A-4336-9F11-B63D4504BCEC}" name="20 %"/>
    <tableColumn id="23" xr3:uid="{D1E3B813-A388-4374-B94B-C1E1C6B685F2}" name="21 %"/>
    <tableColumn id="24" xr3:uid="{FC48B38F-63BB-4991-9B85-8B2E87797578}" name="22 %"/>
    <tableColumn id="25" xr3:uid="{D5BAC3DB-3482-4C4D-B69C-301399B00BDE}" name="23 %"/>
    <tableColumn id="26" xr3:uid="{40426CB1-0D1F-4C26-9631-8C40E17BD44A}" name="24 %"/>
    <tableColumn id="27" xr3:uid="{74364FFF-449F-4217-BC28-A60ED12AFBAA}" name="25 %"/>
    <tableColumn id="28" xr3:uid="{DE20E26A-9652-40A0-B798-B2E899D22321}" name="26 %"/>
    <tableColumn id="29" xr3:uid="{260778BE-87DA-4AC9-AF2A-F9D68701460D}" name="27 %"/>
    <tableColumn id="30" xr3:uid="{1449DDE2-010B-4D1D-8D54-C2CE37137C30}" name="28 %"/>
    <tableColumn id="31" xr3:uid="{7F6A7AAB-CEFC-40C8-B810-29376CF4691F}" name="29 %"/>
    <tableColumn id="32" xr3:uid="{EFE3752A-404C-43C2-937B-AF4EAB5073DB}" name="30 %"/>
    <tableColumn id="33" xr3:uid="{2AE3F57A-FCB5-4A22-B23F-5CDD3770E392}" name="31 %"/>
    <tableColumn id="34" xr3:uid="{B1D08438-2EFC-4161-BE7D-035E3F721DA5}" name="32 %"/>
    <tableColumn id="35" xr3:uid="{1BBC15E3-E4DC-46EC-93C8-44DDD7B43D61}" name="33 %"/>
    <tableColumn id="36" xr3:uid="{1848958D-6629-4165-8FC1-83D4B6E78884}" name="34 %"/>
    <tableColumn id="37" xr3:uid="{868A6064-D14F-4A3B-BE9C-85ECED7B3DD9}" name="35 %"/>
    <tableColumn id="38" xr3:uid="{40746E8C-4931-44B9-ACAB-DEC893DB5DF8}" name="36 %"/>
    <tableColumn id="39" xr3:uid="{6C0B1913-8E34-43BC-920A-7A71EB9C06F9}" name="37 %"/>
    <tableColumn id="40" xr3:uid="{98BA7205-C41C-4A2C-8A97-71E533B7079C}" name="38 %"/>
    <tableColumn id="41" xr3:uid="{6C007113-3179-455E-AC10-8F2CDA735710}" name="39 %"/>
    <tableColumn id="42" xr3:uid="{60491293-98E1-4234-90C2-C386DA175713}" name="40 %"/>
    <tableColumn id="43" xr3:uid="{B702C6DB-1D15-4F01-AA87-AA8944A815C6}" name="41 %"/>
    <tableColumn id="44" xr3:uid="{9B665036-117E-4FCF-9C81-A5BE604757A7}" name="42 %"/>
    <tableColumn id="45" xr3:uid="{894B4FE1-D01F-4101-A87D-36EE567E79AD}" name="43 %"/>
    <tableColumn id="46" xr3:uid="{A819D646-6211-4B7E-BF1E-43F246FBC71E}" name="44 %"/>
    <tableColumn id="47" xr3:uid="{798779AF-3539-4931-A073-8969DDB62439}" name="45 %"/>
    <tableColumn id="48" xr3:uid="{B2C9B8EA-A8E7-4B63-907C-CD9A5B6F0133}" name="46 %"/>
    <tableColumn id="49" xr3:uid="{6FA2D171-405F-4EE2-B26D-615648FF6237}" name="47 %"/>
    <tableColumn id="50" xr3:uid="{B1EEDDF8-FDE8-4259-8570-426A1B8E820F}" name="48 %"/>
    <tableColumn id="51" xr3:uid="{D334BF50-76BC-48F4-8EFE-30BB495CB60A}" name="49 %"/>
    <tableColumn id="52" xr3:uid="{4CE90E45-0166-4F5D-B914-3721FCE6DB29}" name="50 %"/>
    <tableColumn id="53" xr3:uid="{CB17E8D4-263F-4D6D-81AA-382533F1D8A8}" name="51 %"/>
    <tableColumn id="54" xr3:uid="{E8C40434-D615-4E45-B67C-33DA072782D1}" name="52 %"/>
    <tableColumn id="55" xr3:uid="{45A7272C-2466-4994-9B95-18ADCF344AC5}" name="53 %"/>
    <tableColumn id="56" xr3:uid="{B6C0D05B-D1B8-4C12-AED6-2A7445A6B1AC}" name="54 %"/>
    <tableColumn id="57" xr3:uid="{EF04075F-9919-434F-8473-F50E62F67DA0}" name="55 %"/>
    <tableColumn id="58" xr3:uid="{7F8A4782-9572-436E-829D-E38EBD44ADC9}" name="56 %"/>
    <tableColumn id="59" xr3:uid="{B7CE6BB4-1D52-4F36-8D73-694BEF772C5D}" name="57 %"/>
  </tableColumns>
  <tableStyleInfo name="IMI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2C18D71-5782-4B37-8C49-F7264231ADD6}" name="DSV_DGF_par_i_gaz" displayName="DSV_DGF_par_i_gaz" ref="B11:AO20" totalsRowShown="0">
  <autoFilter ref="B11:AO20" xr:uid="{02C18D71-5782-4B37-8C49-F7264231ADD6}"/>
  <tableColumns count="40">
    <tableColumn id="1" xr3:uid="{F9FB16EF-DFE8-41A0-9673-9B6F5A832017}" name="Typ z.b."/>
    <tableColumn id="2" xr3:uid="{05A773A4-1BC2-40C3-9A4C-91C3069297F5}" name="mm2\bar"/>
    <tableColumn id="3" xr3:uid="{0A7CCD03-3B69-49BF-BF74-16E06C8EF202}" name="2 [bar]"/>
    <tableColumn id="4" xr3:uid="{DE7DA4D2-0BC4-4956-BF58-0C96194E1A30}" name="2,5 [bar]"/>
    <tableColumn id="5" xr3:uid="{D155740B-CABE-4951-A1B2-498B52E5F6F4}" name="3 [bar]"/>
    <tableColumn id="6" xr3:uid="{163BA55A-3DF8-420F-9B06-1D0EB7757143}" name="3,5 [bar]"/>
    <tableColumn id="7" xr3:uid="{D7F720B8-AEAE-46AC-9D57-54931339A646}" name="4 [bar]"/>
    <tableColumn id="8" xr3:uid="{42845ABB-7232-4391-BF26-FB8DB901CC6B}" name="4,5 [bar]"/>
    <tableColumn id="9" xr3:uid="{32F0FBAF-C37F-48C2-9883-BE9DBA3A6A07}" name="5 [bar]"/>
    <tableColumn id="10" xr3:uid="{EA03E50B-664E-42A8-A2DE-AF1D85B77DF9}" name="5,5 [bar]"/>
    <tableColumn id="11" xr3:uid="{32AEBF6B-4BAE-49A5-A03A-DD182C18F0E6}" name="6 [bar]"/>
    <tableColumn id="12" xr3:uid="{A358D97C-D4AB-418A-A002-D83C4A15AF7A}" name="6,5 [bar]"/>
    <tableColumn id="13" xr3:uid="{A6887753-3EB6-4022-A9CC-7B5FDB7D4F8D}" name="7 [bar]"/>
    <tableColumn id="14" xr3:uid="{EA0B41D6-8C39-4AA0-9A65-B47538B18066}" name="7,5 [bar]"/>
    <tableColumn id="15" xr3:uid="{5129D1B8-9835-442B-9251-DD6C7AF81169}" name="8 [bar]"/>
    <tableColumn id="16" xr3:uid="{E1ADD65B-08F5-45C9-B62D-C23EE9382981}" name="8,5 [bar]"/>
    <tableColumn id="17" xr3:uid="{ABFF1C34-8391-40F9-8B93-84AE6F69C0C8}" name="9 [bar]"/>
    <tableColumn id="18" xr3:uid="{DD105E37-8E8C-40EB-B611-938BF210A70F}" name="9,5 [bar]"/>
    <tableColumn id="19" xr3:uid="{F866EF63-54A8-4075-B422-33E78FFE563F}" name="10 [bar]"/>
    <tableColumn id="20" xr3:uid="{F690EAD6-BD59-4F22-9765-D06C6DD69C0B}" name="10,5 [bar]"/>
    <tableColumn id="21" xr3:uid="{EAF6C41A-881E-4A5A-8711-BED18144C363}" name="11 [bar]"/>
    <tableColumn id="22" xr3:uid="{08F83713-1696-41C6-A8BA-6A553B43072C}" name="11,5 [bar]"/>
    <tableColumn id="23" xr3:uid="{080174F2-382F-40A5-A3F8-610B7496481C}" name="12 [bar]"/>
    <tableColumn id="24" xr3:uid="{12A12E1E-3EF8-43B1-941A-9C8054265232}" name="12,5 [bar]"/>
    <tableColumn id="25" xr3:uid="{63BEFDF6-96E1-41C8-85DC-BB646ED96BDA}" name="13 [bar]"/>
    <tableColumn id="26" xr3:uid="{C80C9154-9A40-4C16-8169-776300A9063E}" name="13,5 [bar]"/>
    <tableColumn id="27" xr3:uid="{71889D87-A18D-4023-8333-80D2B78A103B}" name="14 [bar]"/>
    <tableColumn id="28" xr3:uid="{C0D4367F-BB33-416D-8AC7-FCF0D1CB4DCF}" name="14,5 [bar]"/>
    <tableColumn id="29" xr3:uid="{6E89460D-EBC6-48AC-8EB9-AFD04A9025CE}" name="15 [bar]"/>
    <tableColumn id="30" xr3:uid="{C98B79D2-41B8-49FB-9899-A7A997DCCF49}" name="15,5 [bar]"/>
    <tableColumn id="31" xr3:uid="{E863EC03-B1E2-4FFA-8607-6C73BEE99566}" name="16 [bar]"/>
    <tableColumn id="32" xr3:uid="{183D9B96-C45B-4F3D-BDAF-6A3135C1FDEC}" name="17 [bar]"/>
    <tableColumn id="33" xr3:uid="{0B3AE1A2-72D9-4381-9D17-32EE7492D73C}" name="18 [bar]"/>
    <tableColumn id="34" xr3:uid="{9ED0F62E-0B47-4CFB-90D0-66FB50090334}" name="19 [bar]"/>
    <tableColumn id="35" xr3:uid="{7368F22B-DCF4-458C-9905-638106A379FD}" name="20 [bar]"/>
    <tableColumn id="36" xr3:uid="{0E633EFB-F0C1-451D-AF8B-1A65132550B7}" name="21 [bar]"/>
    <tableColumn id="37" xr3:uid="{8C0EC06F-C899-44B8-BABA-AAA3B26299FC}" name="22 [bar]"/>
    <tableColumn id="38" xr3:uid="{09BC2641-4B58-4809-BE4F-A1BB0B7AF0AA}" name="23 [bar]"/>
    <tableColumn id="39" xr3:uid="{0D60BC91-DC1F-4FF1-97B9-492F04D6312C}" name="24 [bar]"/>
    <tableColumn id="40" xr3:uid="{69C94C8C-DAE5-486C-A008-F5F0A57E8E4E}" name="25 [bar]"/>
  </tableColumns>
  <tableStyleInfo name="TableStyleMedium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30CE69D-1283-4F05-BB9F-B687BFBB9C7C}" name="DSV_DGF_ciecz" displayName="DSV_DGF_ciecz" ref="B27:AO42" totalsRowShown="0">
  <autoFilter ref="B27:AO42" xr:uid="{930CE69D-1283-4F05-BB9F-B687BFBB9C7C}"/>
  <tableColumns count="40">
    <tableColumn id="1" xr3:uid="{C6552CEC-8F03-47F1-9E70-9810BBE4D7B4}" name="Typ z.b."/>
    <tableColumn id="2" xr3:uid="{5857BD95-62DF-4977-B84F-BA94C5028CB7}" name="mm2\bar"/>
    <tableColumn id="3" xr3:uid="{10FE7545-492F-4572-940B-65CD67191EBE}" name="2 [bar]"/>
    <tableColumn id="4" xr3:uid="{1C9FB524-202A-461D-BC1A-1156EB5D3A3F}" name="2,5 [bar]"/>
    <tableColumn id="5" xr3:uid="{6F9DF8FE-B4C9-46AA-9F37-03771EE1E830}" name="3 [bar]"/>
    <tableColumn id="6" xr3:uid="{349058E0-F31C-4414-9B52-4E40FB70B3E0}" name="3,5 [bar]"/>
    <tableColumn id="7" xr3:uid="{14334DA8-E801-4DAD-935B-B848F2E1A327}" name="4 [bar]"/>
    <tableColumn id="8" xr3:uid="{C7C73AFD-EB2F-4400-B53A-8F9F54F5B212}" name="4,5 [bar]"/>
    <tableColumn id="9" xr3:uid="{08DD050C-02EE-42AD-B541-5AF0B8E78DCE}" name="5 [bar]"/>
    <tableColumn id="10" xr3:uid="{51CB368B-C090-4E91-8784-951A8E8C59E2}" name="5,5 [bar]"/>
    <tableColumn id="11" xr3:uid="{BEB3E24E-4310-4CBA-9695-9F985401EDDD}" name="6 [bar]"/>
    <tableColumn id="12" xr3:uid="{7A3A303D-9C01-45BD-95A1-70FE965FFC49}" name="6,5 [bar]"/>
    <tableColumn id="13" xr3:uid="{B89D90B8-E7E3-4804-B63C-F00DB5F24812}" name="7 [bar]"/>
    <tableColumn id="14" xr3:uid="{AC2EDD98-D8B9-4BB4-8003-BE4759388CDD}" name="7,5 [bar]"/>
    <tableColumn id="15" xr3:uid="{2EFC9CF5-82FC-4683-88FF-4F143B4B9002}" name="8 [bar]"/>
    <tableColumn id="16" xr3:uid="{CDF93676-DD9A-4860-AAA2-7B82291305AF}" name="8,5 [bar]"/>
    <tableColumn id="17" xr3:uid="{A979C787-2E4D-43A8-9A66-E7BDA7FE4A19}" name="9 [bar]"/>
    <tableColumn id="18" xr3:uid="{6F83492B-DDE9-41C8-AE2B-6F1AD55C241B}" name="9,5 [bar]"/>
    <tableColumn id="19" xr3:uid="{09675294-F68F-4410-97AE-16259763607D}" name="10 [bar]"/>
    <tableColumn id="20" xr3:uid="{905D7141-509F-47E3-8D29-ADEAAB1885E2}" name="10,5 [bar]"/>
    <tableColumn id="21" xr3:uid="{591A0624-6E2C-44FC-9FFA-DD54F7CF33CA}" name="11 [bar]"/>
    <tableColumn id="22" xr3:uid="{38770962-17F5-435D-9438-CF0EE36D92A4}" name="11,5 [bar]"/>
    <tableColumn id="23" xr3:uid="{F0D03370-6087-4AC0-BB8A-67ABA79B5926}" name="12 [bar]"/>
    <tableColumn id="24" xr3:uid="{6EEEE2D6-C999-4ADB-91C2-6E63DBC88D94}" name="12,5 [bar]"/>
    <tableColumn id="25" xr3:uid="{EA5C2C49-A752-4539-9C08-9C96AAD1C802}" name="13 [bar]"/>
    <tableColumn id="26" xr3:uid="{F2CE4F9B-66DD-4ACC-89E5-8CB923B38EE7}" name="13,5 [bar]"/>
    <tableColumn id="27" xr3:uid="{1F433FEA-A348-4198-AE5A-6DE837CA4290}" name="14 [bar]"/>
    <tableColumn id="28" xr3:uid="{DDD84031-5BFA-482E-A598-00A5C8A08AA5}" name="14,5 [bar]"/>
    <tableColumn id="29" xr3:uid="{9E61E37A-897B-4DE0-AEBC-93168583444D}" name="15 [bar]"/>
    <tableColumn id="30" xr3:uid="{640BC5D7-EBA9-4F38-A070-0ECA9D182889}" name="15,5 [bar]"/>
    <tableColumn id="31" xr3:uid="{E8B44803-9D4D-4FA1-9570-1212ED2DDE6C}" name="16 [bar]"/>
    <tableColumn id="32" xr3:uid="{B94ADE8D-91C2-4B60-910B-C067A6A90A69}" name="17 [bar]"/>
    <tableColumn id="33" xr3:uid="{B6DAF852-25C7-496D-A259-E0A5AE0DBB58}" name="18 [bar]"/>
    <tableColumn id="34" xr3:uid="{9E1A8F40-A906-4F9E-A3A7-96B00EFFF85E}" name="19 [bar]"/>
    <tableColumn id="35" xr3:uid="{7FE8F47A-9ED9-4809-BA9A-51E12873F44D}" name="20 [bar]"/>
    <tableColumn id="36" xr3:uid="{ED46229C-117D-4C2A-BC1C-D62E56EF5F10}" name="21 [bar]"/>
    <tableColumn id="37" xr3:uid="{AEE0C67F-997C-46E7-80D4-B9B356B71089}" name="22 [bar]"/>
    <tableColumn id="38" xr3:uid="{42F553A1-CA96-4615-A7E2-CFB212D54CB6}" name="23 [bar]"/>
    <tableColumn id="39" xr3:uid="{64DC35F1-D067-4049-833C-27D69FC848B8}" name="24 [bar]"/>
    <tableColumn id="40" xr3:uid="{A6782E77-7DF8-4731-B6B9-221051391651}" name="25 [bar]"/>
  </tableColumns>
  <tableStyleInfo name="TableStyleMedium1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E62EC5E-4BA0-44B6-9DB5-44BD61E54F77}" name="DSV_DGF_WL" displayName="DSV_DGF_WL" ref="B47:AX63" totalsRowShown="0">
  <autoFilter ref="B47:AX63" xr:uid="{8E62EC5E-4BA0-44B6-9DB5-44BD61E54F77}"/>
  <tableColumns count="49">
    <tableColumn id="1" xr3:uid="{49C195FB-FCA5-47AF-898D-117389310731}" name="Typ z.b."/>
    <tableColumn id="2" xr3:uid="{1CC72DF9-0F53-45ED-ADAB-BE049B46EE66}" name="mm2\bar"/>
    <tableColumn id="3" xr3:uid="{3AA08BAA-731F-4D8B-BAE1-3F13D564FDAC}" name="2 [bar]"/>
    <tableColumn id="4" xr3:uid="{AF3C6ECB-08D6-41AC-A8B1-B17C53BD0B76}" name="2,5 [bar]"/>
    <tableColumn id="5" xr3:uid="{3023D608-1CEA-4AA7-9634-D791582CD6DD}" name="3 [bar]"/>
    <tableColumn id="6" xr3:uid="{9A32FA62-6F4F-4B43-B6B3-941AA9B16EF5}" name="3,5 [bar]"/>
    <tableColumn id="7" xr3:uid="{FC67B012-4FE9-4D99-BB09-3553A2DF88BE}" name="4 [bar]"/>
    <tableColumn id="8" xr3:uid="{05E5A3F0-EE8E-455D-AB2F-520C8CE3EFB7}" name="4,5 [bar]"/>
    <tableColumn id="9" xr3:uid="{902C3DE5-90F7-4E10-A512-23743B96F107}" name="5 [bar]"/>
    <tableColumn id="10" xr3:uid="{DF1C2F35-A544-441F-9852-949E6BC4665B}" name="5,5 [bar]"/>
    <tableColumn id="11" xr3:uid="{B14837AF-3A46-4E58-B736-712354FD9A36}" name="6 [bar]"/>
    <tableColumn id="12" xr3:uid="{E67E65B1-208B-4C4F-B337-858F1479B623}" name="6,5 [bar]"/>
    <tableColumn id="13" xr3:uid="{21EEB051-0054-4347-9B52-F0A73DD8B557}" name="7 [bar]"/>
    <tableColumn id="14" xr3:uid="{51FDB107-A0C4-4514-8EE1-4AE3B2B9EDEC}" name="7,5 [bar]"/>
    <tableColumn id="15" xr3:uid="{EBBE072E-B4CE-42D4-BFAE-16AFB6904922}" name="8 [bar]"/>
    <tableColumn id="16" xr3:uid="{F3B6E6A1-5349-4797-89EA-75479ACAAAD3}" name="8,5 [bar]"/>
    <tableColumn id="17" xr3:uid="{0FF4C2D4-5C25-4979-B642-02BC4DBBACC2}" name="9 [bar]"/>
    <tableColumn id="18" xr3:uid="{C21E6E5D-D3E8-4BFF-A425-3C22C6A1FD55}" name="9,5 [bar]"/>
    <tableColumn id="19" xr3:uid="{4F300BF3-1D5B-4684-9559-251ACEA6D18C}" name="10 [bar]"/>
    <tableColumn id="20" xr3:uid="{B5522FC2-EA52-4F36-B184-39D47DC888A1}" name="10,5 [bar]"/>
    <tableColumn id="21" xr3:uid="{352C82EC-FC97-48E3-AEB7-487E1F2AC1DF}" name="11 [bar]"/>
    <tableColumn id="22" xr3:uid="{5E2F08E3-6279-4F58-83A2-D8EB103ADEB6}" name="11,5 [bar]"/>
    <tableColumn id="23" xr3:uid="{5BE091F4-87BF-4593-B7A0-88C52887718F}" name="12 [bar]"/>
    <tableColumn id="24" xr3:uid="{710698AC-36C6-4D0F-AC3E-22944363DA18}" name="12,5 [bar]"/>
    <tableColumn id="25" xr3:uid="{07951AC3-A611-4908-947E-E9740B9B20A3}" name="13 [bar]"/>
    <tableColumn id="26" xr3:uid="{4FF707C0-C554-4F74-AAD8-A6E8FC71BAD5}" name="13,5 [bar]"/>
    <tableColumn id="27" xr3:uid="{3851FBFF-94AA-4383-9AEB-4BE4D0CED699}" name="14 [bar]"/>
    <tableColumn id="28" xr3:uid="{31410FB1-CE8C-4D27-8CFE-F0E545213F44}" name="14,5 [bar]"/>
    <tableColumn id="29" xr3:uid="{3EAE7F15-4761-421C-AA8C-008B169AA336}" name="15 [bar]"/>
    <tableColumn id="30" xr3:uid="{9656BF12-5023-4151-89B1-636E06D86B0F}" name="15,4 [bar]"/>
    <tableColumn id="31" xr3:uid="{8D39341F-FF75-4120-B7E6-B0E520745A4E}" name="16 [bar]"/>
    <tableColumn id="32" xr3:uid="{7704407D-3455-491B-B57B-313B58CE5FD4}" name="16,5 [bar]"/>
    <tableColumn id="33" xr3:uid="{479E53A6-9263-40C9-8818-1F98883FAABE}" name="17 [bar]"/>
    <tableColumn id="34" xr3:uid="{4E108F72-6E67-48D3-BC2D-804478D3AB68}" name="17,5 [bar]"/>
    <tableColumn id="35" xr3:uid="{340A3D35-AE5C-4D92-8374-A2D8B3A38FEE}" name="18 [bar]"/>
    <tableColumn id="36" xr3:uid="{DAF5E332-0EB4-4BDD-BDCB-065C8AF2C277}" name="18,5 [bar]"/>
    <tableColumn id="37" xr3:uid="{CBEEA71C-8E59-4178-88DC-C63D16B5264C}" name="19 [bar]"/>
    <tableColumn id="38" xr3:uid="{D852DD09-6924-465D-B0BD-597E63931412}" name="19,5 [bar]"/>
    <tableColumn id="39" xr3:uid="{A6C30BEF-16A4-4C30-B331-E23CB915E5E1}" name="20 [bar]"/>
    <tableColumn id="40" xr3:uid="{888DF2CD-2DCD-4146-AA0D-175A7F53EFE8}" name="20,5 [bar]"/>
    <tableColumn id="41" xr3:uid="{917F88A3-02FB-4802-88E8-A3C246DA076E}" name="21 [bar]"/>
    <tableColumn id="42" xr3:uid="{07EDE271-DFA5-4578-9778-412D493C7235}" name="21,5 [bar]"/>
    <tableColumn id="43" xr3:uid="{258360B8-7DC6-4A3E-A467-A869E4976170}" name="22 [bar]"/>
    <tableColumn id="44" xr3:uid="{68783CE0-15B5-46F3-974C-70748561B1CD}" name="22,5 [bar]"/>
    <tableColumn id="45" xr3:uid="{734B079E-EB37-4499-8230-A66BC7E84CA8}" name="23 [bar]"/>
    <tableColumn id="46" xr3:uid="{5F512441-B01F-4A23-89BF-2461544D19F6}" name="23,5 [bar]"/>
    <tableColumn id="47" xr3:uid="{219FE55E-92ED-4634-8F07-A598C8E47A7C}" name="24 [bar]"/>
    <tableColumn id="48" xr3:uid="{5BFD4A16-62D0-4A46-999A-9FF38D76EA90}" name="24,5 [bar]"/>
    <tableColumn id="49" xr3:uid="{25E92D1E-1945-42B5-9E1B-54BE028F0F79}" name="25 [bar]"/>
  </tableColumns>
  <tableStyleInfo name="TableStyleMedium1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1DEEE41-61EA-4648-B800-71707D70E13A}" name="Średnica_kanału" displayName="Średnica_kanału" ref="B66:C82" totalsRowShown="0">
  <autoFilter ref="B66:C82" xr:uid="{61DEEE41-61EA-4648-B800-71707D70E13A}"/>
  <tableColumns count="2">
    <tableColumn id="1" xr3:uid="{7AA77783-4F59-4506-9022-FC6AAD18BBAB}" name="Typ z.b."/>
    <tableColumn id="2" xr3:uid="{188EDB09-F8D4-4674-9647-BA162A2C81E4}" name="d0 [mm]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1FD61A3-8AC3-423A-9D28-5A32464D7FA9}" name="Woda_prapetry" displayName="Woda_prapetry" ref="B2:F52" totalsRowShown="0">
  <autoFilter ref="B2:F52" xr:uid="{F1FD61A3-8AC3-423A-9D28-5A32464D7FA9}"/>
  <tableColumns count="5">
    <tableColumn id="1" xr3:uid="{3E00D4FA-BE7E-4A2B-AD5B-DE880BDF8044}" name="p manometryczne [bar]"/>
    <tableColumn id="2" xr3:uid="{AAC70AD9-65A7-475E-A455-25A3650DCC56}" name="r entalpia parowania dla ciśnienia manometrycznego +10%[J/kg*K]"/>
    <tableColumn id="3" xr3:uid="{15D46C15-3B07-48FF-BDD9-98CF9088F1CE}" name="K1"/>
    <tableColumn id="5" xr3:uid="{38A50319-9402-447D-9FFF-9C2834888E3E}" name="entalpia wody dla ciśnienia manometrycznego +10%h [J/kg*K]"/>
    <tableColumn id="4" xr3:uid="{A8F69FB3-9A24-4F0C-8419-2BAB339CA55A}" name="gęstość wody dla ciśnienia manometrycznego + 10% kg/m3"/>
  </tableColumns>
  <tableStyleInfo name="IMI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57C2310-BB23-4D60-A1B5-07941D7217E2}" name="Tabele_parowe" displayName="Tabele_parowe" ref="A1:G1535" totalsRowShown="0">
  <autoFilter ref="A1:G1535" xr:uid="{757C2310-BB23-4D60-A1B5-07941D7217E2}"/>
  <tableColumns count="7">
    <tableColumn id="1" xr3:uid="{9D798792-0040-4575-A204-6F26541EE675}" name="Nadciśnienie pn [bar]"/>
    <tableColumn id="2" xr3:uid="{73263076-8255-45EC-A293-346E6E8B0EDD}" name="Ciśnienie ps [bar abs]"/>
    <tableColumn id="3" xr3:uid="{E45E1465-B93A-484F-B487-41E2640F941E}" name="Temperatura ts [°C]"/>
    <tableColumn id="4" xr3:uid="{8BF90A90-FABB-4A8B-BA58-BAA8DB47A44D}" name="Entalpia właściwa Wody wrzącej i’ [kJ/kg]"/>
    <tableColumn id="5" xr3:uid="{DEEA382E-08C5-4E09-BA5D-EA4B311B45D3}" name="Entalpia właściwa Parowania r [kJ/kg]"/>
    <tableColumn id="6" xr3:uid="{6DAB37B5-236B-4554-9D4F-C3073A3463FA}" name="Entalpia właściwa Pary nasyconej suchej i” [kJ/kg]"/>
    <tableColumn id="7" xr3:uid="{F0C53454-0981-436D-85E3-3A5A525627BB}" name="Objętość właściwa pary nasyconej v” [m3/kg]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4683B075-9683-4803-A8F6-E02F5A5D60A3}" name="Specific_heat_p" displayName="Specific_heat_p" ref="A1:O126" totalsRowShown="0">
  <autoFilter ref="A1:O126" xr:uid="{4683B075-9683-4803-A8F6-E02F5A5D60A3}"/>
  <tableColumns count="15">
    <tableColumn id="1" xr3:uid="{5AC88CE9-F1A7-401A-8124-54916C795512}" name="Pressure (bar)"/>
    <tableColumn id="2" xr3:uid="{76681F8E-0260-4950-8CD8-B29D95D893E7}" name="Temperature (C)"/>
    <tableColumn id="3" xr3:uid="{217AB72A-2B73-4361-8909-3DAD712F7A62}" name="Density (kg/m3)"/>
    <tableColumn id="4" xr3:uid="{BC8A1292-A173-48BE-B8B8-FACABA3A3D01}" name="Volume (m3/kg)"/>
    <tableColumn id="5" xr3:uid="{BC530CF1-0A88-4BFE-A11A-1D4BB3A04036}" name="Internal Energy (kJ/kg)"/>
    <tableColumn id="6" xr3:uid="{9F698EC1-5C97-4790-B082-D4DE32AA512C}" name="Enthalpy (kJ/kg)"/>
    <tableColumn id="7" xr3:uid="{61E5F7F2-EA77-4B72-8F16-3C1A8E579FBA}" name="Entropy (J/g*K)"/>
    <tableColumn id="8" xr3:uid="{7638415D-7E2D-4FD8-AFCB-4959AD252D5F}" name="Cv (J/g*K)"/>
    <tableColumn id="9" xr3:uid="{91FD19D4-8038-439A-8592-5E9183C9C712}" name="Cp (J/g*K)"/>
    <tableColumn id="10" xr3:uid="{6B5264FB-1278-4DDF-B0C3-20539420E62B}" name="Sound Spd, (m/s)"/>
    <tableColumn id="11" xr3:uid="{34FEF2F2-511D-42CB-9F95-78F922EAECF5}" name="Joule-Thomson (K/bar)"/>
    <tableColumn id="12" xr3:uid="{3D6EADAA-1775-4651-A02A-0BC892457EFF}" name="Viscosity (Pa*s)"/>
    <tableColumn id="13" xr3:uid="{D7B4CC9A-48C2-4F81-B32C-DE9FA4C2AE8A}" name="Therm, Cond, (W/m*K)"/>
    <tableColumn id="14" xr3:uid="{6F7DDBC0-FE80-4BC2-BB26-323B3B05BFDB}" name="Phase"/>
    <tableColumn id="15" xr3:uid="{0ADB86E2-0423-41A0-8203-4609241218B7}" name="Isentropic exponent ϰ [-]" dataDxfId="2">
      <calculatedColumnFormula>Specific_heat_p[[#This Row],[Cp (J/g*K)]]/Specific_heat_p[[#This Row],[Cv (J/g*K)]]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608B7E8-FD89-4D2C-89E0-3D93E3664289}" name="Specific_heat" displayName="Specific_heat" ref="A1:E202" totalsRowShown="0">
  <autoFilter ref="A1:E202" xr:uid="{0608B7E8-FD89-4D2C-89E0-3D93E3664289}"/>
  <tableColumns count="5">
    <tableColumn id="1" xr3:uid="{B8F7C1AB-2330-474E-A3FF-283C6859A5A7}" name="Temperature t [°C]"/>
    <tableColumn id="2" xr3:uid="{AA3BDC9B-2566-49D4-BF95-9DA682564E8F}" name="Temperature T [K]"/>
    <tableColumn id="3" xr3:uid="{264C715C-3D5A-44F5-8668-F137C5F139A9}" name="Specific Heat at constant pressure Cp [kJ/(kg K)]"/>
    <tableColumn id="4" xr3:uid="{824B012C-CF77-4E1A-86DD-DC11204B8C43}" name="Specific Heat constant volume Cv [kJ/(kg K)]"/>
    <tableColumn id="5" xr3:uid="{A1091D9A-ABC0-4C8F-9D83-7B5B6F85747B}" name="Isentropic exponent ϰ [-]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1.xml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20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9.xml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5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24.xml"/><Relationship Id="rId5" Type="http://schemas.openxmlformats.org/officeDocument/2006/relationships/ctrlProp" Target="../ctrlProps/ctrlProp23.xml"/><Relationship Id="rId4" Type="http://schemas.openxmlformats.org/officeDocument/2006/relationships/ctrlProp" Target="../ctrlProps/ctrlProp2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8.xml"/><Relationship Id="rId5" Type="http://schemas.openxmlformats.org/officeDocument/2006/relationships/ctrlProp" Target="../ctrlProps/ctrlProp27.xml"/><Relationship Id="rId4" Type="http://schemas.openxmlformats.org/officeDocument/2006/relationships/ctrlProp" Target="../ctrlProps/ctrlProp2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32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1.xml"/><Relationship Id="rId5" Type="http://schemas.openxmlformats.org/officeDocument/2006/relationships/ctrlProp" Target="../ctrlProps/ctrlProp30.xml"/><Relationship Id="rId4" Type="http://schemas.openxmlformats.org/officeDocument/2006/relationships/ctrlProp" Target="../ctrlProps/ctrlProp2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Relationship Id="rId5" Type="http://schemas.openxmlformats.org/officeDocument/2006/relationships/ctrlProp" Target="../ctrlProps/ctrlProp34.xml"/><Relationship Id="rId4" Type="http://schemas.openxmlformats.org/officeDocument/2006/relationships/ctrlProp" Target="../ctrlProps/ctrlProp3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Relationship Id="rId4" Type="http://schemas.openxmlformats.org/officeDocument/2006/relationships/table" Target="../tables/table5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18.xml"/><Relationship Id="rId1" Type="http://schemas.openxmlformats.org/officeDocument/2006/relationships/hyperlink" Target="https://webbook.nist.gov/cgi/fluid.cgi?PLow=1&amp;PHigh=100&amp;PInc=1&amp;Digits=5&amp;ID=C7732185&amp;Action=Load&amp;Type=SatT&amp;TUnit=C&amp;PUnit=bar&amp;DUnit=kg%2Fm3&amp;HUnit=kJ%2Fkg&amp;WUnit=m%2Fs&amp;VisUnit=Pa*s&amp;STUnit=N%2Fm&amp;RefState=DEF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oiler-planning.pl/narzdzia/woda-para-podstawowe-zasady/tablice-wody-i-pary.html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drawing" Target="../drawings/drawing19.xml"/><Relationship Id="rId4" Type="http://schemas.openxmlformats.org/officeDocument/2006/relationships/table" Target="../tables/table1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7065A-5808-4B72-A955-799AAF1182CE}">
  <dimension ref="D1:E35"/>
  <sheetViews>
    <sheetView topLeftCell="A4" workbookViewId="0">
      <selection activeCell="P19" sqref="P19"/>
    </sheetView>
  </sheetViews>
  <sheetFormatPr defaultRowHeight="15" customHeight="1" x14ac:dyDescent="0.2"/>
  <cols>
    <col min="1" max="16384" width="9.140625" style="1"/>
  </cols>
  <sheetData>
    <row r="1" s="2" customFormat="1" ht="15" customHeight="1" x14ac:dyDescent="0.2"/>
    <row r="2" s="2" customFormat="1" ht="15" customHeight="1" x14ac:dyDescent="0.2"/>
    <row r="3" s="2" customFormat="1" ht="15" customHeight="1" x14ac:dyDescent="0.2"/>
    <row r="34" spans="4:5" ht="15" customHeight="1" x14ac:dyDescent="0.2">
      <c r="D34" s="44">
        <v>1</v>
      </c>
      <c r="E34" s="44"/>
    </row>
    <row r="35" spans="4:5" ht="15" customHeight="1" x14ac:dyDescent="0.2">
      <c r="D35" s="44"/>
      <c r="E35" s="44"/>
    </row>
  </sheetData>
  <mergeCells count="1">
    <mergeCell ref="D34:E35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84073-D010-46AB-BB5E-C0FD371EE0DA}">
  <sheetPr>
    <tabColor rgb="FFEF8106"/>
  </sheetPr>
  <dimension ref="B3:J54"/>
  <sheetViews>
    <sheetView topLeftCell="A20" workbookViewId="0">
      <selection activeCell="J52" sqref="J52"/>
    </sheetView>
  </sheetViews>
  <sheetFormatPr defaultRowHeight="15" customHeight="1" x14ac:dyDescent="0.2"/>
  <cols>
    <col min="1" max="1" width="9.140625" style="1"/>
    <col min="2" max="2" width="18.7109375" style="1" bestFit="1" customWidth="1"/>
    <col min="3" max="3" width="17.28515625" style="1" bestFit="1" customWidth="1"/>
    <col min="4" max="16384" width="9.140625" style="1"/>
  </cols>
  <sheetData>
    <row r="3" spans="2:10" ht="15" customHeight="1" x14ac:dyDescent="0.2">
      <c r="B3" s="1" t="s">
        <v>9</v>
      </c>
      <c r="C3" s="1" t="str">
        <f>'K.W.2'!E10</f>
        <v>IMI Hydronic Engineering</v>
      </c>
    </row>
    <row r="4" spans="2:10" ht="15" customHeight="1" x14ac:dyDescent="0.2">
      <c r="B4" s="1" t="s">
        <v>10</v>
      </c>
      <c r="C4" s="1" t="str">
        <f>'K.W.2'!E12</f>
        <v>imię nazwisko</v>
      </c>
    </row>
    <row r="5" spans="2:10" ht="15" customHeight="1" x14ac:dyDescent="0.2">
      <c r="B5" s="1" t="s">
        <v>11</v>
      </c>
      <c r="C5" s="4">
        <f ca="1">NOW()</f>
        <v>45399.654134490738</v>
      </c>
    </row>
    <row r="7" spans="2:10" ht="15" customHeight="1" x14ac:dyDescent="0.2">
      <c r="B7" s="1" t="s">
        <v>87</v>
      </c>
      <c r="C7" s="1">
        <f>'K.W.2'!J15</f>
        <v>1500</v>
      </c>
      <c r="D7" s="1" t="s">
        <v>135</v>
      </c>
      <c r="J7" s="1" t="str">
        <f>_xlfn.TEXTJOIN(" ",FALSE,"N =",C7,D7)</f>
        <v>N = 1500 [kW]</v>
      </c>
    </row>
    <row r="8" spans="2:10" ht="15" customHeight="1" x14ac:dyDescent="0.25">
      <c r="B8" s="1" t="s">
        <v>55</v>
      </c>
      <c r="C8" s="1" t="str">
        <f>'K.W.2'!J17</f>
        <v>3 [bar]</v>
      </c>
      <c r="D8" s="1">
        <f>TRUNC(_xlfn.TEXTBEFORE(C8," ",1,0,0),2)</f>
        <v>3</v>
      </c>
      <c r="F8" s="1" t="s">
        <v>137</v>
      </c>
      <c r="G8" s="1" t="s">
        <v>146</v>
      </c>
      <c r="J8" s="1" t="str">
        <f>_xlfn.TEXTJOIN(" ",FALSE,F8,C25,D25)</f>
        <v>ciepło parowania dla powiększonego o 10% ciśnienia manometrycznego p₁= 3,3 [bar]</v>
      </c>
    </row>
    <row r="9" spans="2:10" ht="15" customHeight="1" x14ac:dyDescent="0.2">
      <c r="B9" s="1" t="s">
        <v>56</v>
      </c>
      <c r="C9" s="1" t="str">
        <f>'K.W.2'!J19</f>
        <v>DSV 32 DGF</v>
      </c>
      <c r="F9" s="1" t="s">
        <v>297</v>
      </c>
      <c r="G9" s="1" t="s">
        <v>146</v>
      </c>
      <c r="J9" s="1" t="str">
        <f>_xlfn.TEXTJOIN(" ",FALSE,F9,C9,C8)</f>
        <v>Do obliczeń przyjęto zawór bezpieczeństwa IMI PNEUMATEX: DSV 32 DGF 3 [bar]</v>
      </c>
    </row>
    <row r="10" spans="2:10" ht="15" customHeight="1" x14ac:dyDescent="0.2">
      <c r="B10" s="1" t="s">
        <v>57</v>
      </c>
      <c r="C10" s="1">
        <f>'K.W.2'!J21</f>
        <v>2</v>
      </c>
      <c r="D10" s="1" t="s">
        <v>141</v>
      </c>
      <c r="E10" s="1" t="str">
        <f>_xlfn.TEXTJOIN(" ",FALSE,C10,D10)</f>
        <v>2 szt.</v>
      </c>
      <c r="F10" s="1" t="s">
        <v>140</v>
      </c>
      <c r="G10" s="1" t="s">
        <v>146</v>
      </c>
      <c r="J10" s="1" t="str">
        <f>_xlfn.TEXTJOIN(" ",FALSE,F10,C10,D10)</f>
        <v>Przyjęta do obliczeń ilość zaworów bezpieczeństwa: 2 szt.</v>
      </c>
    </row>
    <row r="11" spans="2:10" ht="15" customHeight="1" x14ac:dyDescent="0.25">
      <c r="B11" s="1" t="s">
        <v>36</v>
      </c>
      <c r="C11" s="1">
        <f>VLOOKUP($F$11,Tabele_parowe[],5,FALSE)</f>
        <v>2125.5</v>
      </c>
      <c r="D11" s="1" t="s">
        <v>136</v>
      </c>
      <c r="F11" s="33">
        <f>D8+D8*0.1</f>
        <v>3.3</v>
      </c>
      <c r="G11" s="19" t="s">
        <v>130</v>
      </c>
      <c r="J11" s="1" t="str">
        <f>_xlfn.TEXTJOIN(" ",FALSE,B11,"=",C11,D11)</f>
        <v>r = 2125,5 [kJ/kg]</v>
      </c>
    </row>
    <row r="12" spans="2:10" ht="15" customHeight="1" x14ac:dyDescent="0.2">
      <c r="B12" s="1" t="s">
        <v>91</v>
      </c>
      <c r="C12" s="1">
        <f>VLOOKUP($D$8,Woda_prapetry[],3,FALSE)</f>
        <v>0.53200000000000003</v>
      </c>
    </row>
    <row r="13" spans="2:10" ht="15" customHeight="1" x14ac:dyDescent="0.2">
      <c r="B13" s="1" t="s">
        <v>120</v>
      </c>
      <c r="C13" s="1">
        <f>(INDEX(DSV_DGF_par_i_gaz[],MATCH($C$9,DSV_DGF_par_i_gaz[Typ z.b.],0),MATCH($C$8,DSV_DGF_par_i_gaz[#Headers],0)))*0.9</f>
        <v>0.49500000000000005</v>
      </c>
    </row>
    <row r="14" spans="2:10" ht="15" customHeight="1" x14ac:dyDescent="0.25">
      <c r="B14" s="1" t="s">
        <v>121</v>
      </c>
      <c r="C14" s="1">
        <f>VLOOKUP($C$9,DSV_DGF_par_i_gaz[],2,FALSE)</f>
        <v>706.86</v>
      </c>
      <c r="D14" s="1" t="s">
        <v>144</v>
      </c>
    </row>
    <row r="17" spans="2:10" ht="15" customHeight="1" x14ac:dyDescent="0.25">
      <c r="B17" s="1" t="s">
        <v>123</v>
      </c>
      <c r="C17" s="1">
        <f>ROUND(VLOOKUP($D$8,Woda_prapetry[],5,FALSE),2)</f>
        <v>922.9</v>
      </c>
      <c r="D17" s="1" t="s">
        <v>143</v>
      </c>
      <c r="E17" s="1" t="str">
        <f>_xlfn.TEXTJOIN(" ",FALSE,C17,D17)</f>
        <v>922,9 [kg/m³]</v>
      </c>
    </row>
    <row r="21" spans="2:10" ht="15" customHeight="1" x14ac:dyDescent="0.2">
      <c r="B21" s="1" t="s">
        <v>125</v>
      </c>
      <c r="C21" s="1">
        <f>ROUND(3600*(C7/C11),2)</f>
        <v>2540.58</v>
      </c>
      <c r="D21" s="1" t="s">
        <v>127</v>
      </c>
      <c r="F21" s="1" t="s">
        <v>138</v>
      </c>
      <c r="J21" s="1" t="str">
        <f>_xlfn.TEXTJOIN(" ",TRUE,F21,C21,D21)</f>
        <v>m ≥ 2540,58 [kg/h]</v>
      </c>
    </row>
    <row r="22" spans="2:10" ht="15" customHeight="1" x14ac:dyDescent="0.2">
      <c r="B22" s="1" t="s">
        <v>126</v>
      </c>
      <c r="C22" s="1">
        <f>ROUND(C21/C10,2)</f>
        <v>1270.29</v>
      </c>
      <c r="D22" s="1" t="s">
        <v>127</v>
      </c>
      <c r="F22" s="1" t="s">
        <v>139</v>
      </c>
      <c r="J22" s="1" t="str">
        <f>_xlfn.TEXTJOIN(" ",TRUE,C22,D22)</f>
        <v>1270,29 [kg/h]</v>
      </c>
    </row>
    <row r="24" spans="2:10" ht="15" customHeight="1" x14ac:dyDescent="0.2">
      <c r="B24" s="1" t="s">
        <v>92</v>
      </c>
      <c r="C24" s="1">
        <v>1</v>
      </c>
    </row>
    <row r="25" spans="2:10" ht="15" customHeight="1" x14ac:dyDescent="0.2">
      <c r="B25" s="1" t="s">
        <v>128</v>
      </c>
      <c r="C25" s="1">
        <f>D8*1.1</f>
        <v>3.3000000000000003</v>
      </c>
      <c r="D25" s="1" t="s">
        <v>130</v>
      </c>
      <c r="E25" s="1">
        <f>C25*0.1</f>
        <v>0.33000000000000007</v>
      </c>
      <c r="F25" s="1" t="s">
        <v>131</v>
      </c>
      <c r="G25" s="1" t="str">
        <f>_xlfn.TEXTJOIN(" ",FALSE,E25,F25)</f>
        <v>0,33 [MPa]</v>
      </c>
    </row>
    <row r="26" spans="2:10" ht="15" customHeight="1" x14ac:dyDescent="0.2">
      <c r="B26" s="1" t="s">
        <v>129</v>
      </c>
      <c r="C26" s="1">
        <v>0</v>
      </c>
      <c r="D26" s="1" t="s">
        <v>130</v>
      </c>
      <c r="E26" s="1">
        <f>C26*0.1</f>
        <v>0</v>
      </c>
      <c r="F26" s="1" t="s">
        <v>131</v>
      </c>
      <c r="G26" s="1" t="str">
        <f>_xlfn.TEXTJOIN(" ",FALSE,E26,F26)</f>
        <v>0 [MPa]</v>
      </c>
    </row>
    <row r="32" spans="2:10" ht="15" customHeight="1" x14ac:dyDescent="0.25">
      <c r="B32" s="1" t="s">
        <v>145</v>
      </c>
      <c r="C32" s="1">
        <f>ROUND(C22/(10*C12*C24*C13*(E25+0.1)),2)</f>
        <v>1121.81</v>
      </c>
      <c r="D32" s="1" t="s">
        <v>144</v>
      </c>
      <c r="E32" s="1" t="str">
        <f>_xlfn.TEXTJOIN("  ",FALSE,B32,C32,D32)</f>
        <v>A =  1121,81  [mm²]</v>
      </c>
    </row>
    <row r="33" spans="2:10" ht="15" customHeight="1" x14ac:dyDescent="0.2">
      <c r="E33" s="1" t="str">
        <f>_xlfn.TEXTJOIN("  ",FALSE,B33,C33,D33)</f>
        <v xml:space="preserve">    </v>
      </c>
    </row>
    <row r="34" spans="2:10" ht="15" customHeight="1" x14ac:dyDescent="0.2">
      <c r="B34" s="1" t="s">
        <v>152</v>
      </c>
      <c r="C34" s="1">
        <f>ROUND(SQRT(4*C32/PI()),2)</f>
        <v>37.79</v>
      </c>
      <c r="D34" s="1" t="s">
        <v>153</v>
      </c>
      <c r="E34" s="1" t="str">
        <f>_xlfn.TEXTJOIN("  ",FALSE,C34,D34)</f>
        <v>37,79  [mm]</v>
      </c>
    </row>
    <row r="35" spans="2:10" ht="15" customHeight="1" x14ac:dyDescent="0.2">
      <c r="B35" s="1" t="s">
        <v>172</v>
      </c>
      <c r="C35" s="1">
        <f>VLOOKUP(C9,Średnica_kanału[],2,FALSE)</f>
        <v>30</v>
      </c>
      <c r="D35" s="1" t="s">
        <v>153</v>
      </c>
      <c r="E35" s="1" t="str">
        <f>_xlfn.TEXTJOIN(" ",FALSE,B35,C35,D35)</f>
        <v>d₀ = 30 [mm]</v>
      </c>
    </row>
    <row r="37" spans="2:10" ht="15" customHeight="1" x14ac:dyDescent="0.2">
      <c r="B37" s="1" t="s">
        <v>147</v>
      </c>
      <c r="J37" s="1" t="str">
        <f>_xlfn.TEXTJOIN(" ",FALSE,B37,C9)</f>
        <v>Dobrano zawór bezpieczeństwa PNEUMATEX: DSV 32 DGF</v>
      </c>
    </row>
    <row r="38" spans="2:10" ht="15" customHeight="1" x14ac:dyDescent="0.2">
      <c r="B38" s="1" t="s">
        <v>148</v>
      </c>
      <c r="J38" s="1" t="str">
        <f>_xlfn.TEXTJOIN(" ",FALSE,B38,C8)</f>
        <v>Ciśnienie nastawy zaworu bezpieczeństwa: 3 [bar]</v>
      </c>
    </row>
    <row r="39" spans="2:10" ht="15" customHeight="1" x14ac:dyDescent="0.2">
      <c r="B39" s="1" t="s">
        <v>149</v>
      </c>
      <c r="J39" s="1" t="str">
        <f>_xlfn.TEXTJOIN(" ",FALSE,B39,C10,D10)</f>
        <v>Ilość dobranych zaworów bezpieczeństwa: 2 szt.</v>
      </c>
    </row>
    <row r="40" spans="2:10" ht="15" customHeight="1" x14ac:dyDescent="0.2">
      <c r="B40" s="1" t="s">
        <v>150</v>
      </c>
      <c r="J40" s="1" t="str">
        <f>_xlfn.TEXTJOIN(" ",FALSE,B40,C14,D14)</f>
        <v>Łączna powierzchnia kanałów dolotowych dobranych zaworów 706,86 [mm²]</v>
      </c>
    </row>
    <row r="41" spans="2:10" ht="15" customHeight="1" x14ac:dyDescent="0.2">
      <c r="B41" s="1" t="s">
        <v>174</v>
      </c>
      <c r="J41" s="1" t="str">
        <f>_xlfn.TEXTJOIN(" ",FALSE,B41,E35)</f>
        <v>Średnica kanału dolotowego: d₀ = 30 [mm]</v>
      </c>
    </row>
    <row r="43" spans="2:10" ht="15" customHeight="1" x14ac:dyDescent="0.2">
      <c r="B43" s="1" t="s">
        <v>154</v>
      </c>
      <c r="C43" s="1">
        <f>ROUND(10*C12*C24*C13*(E25+0.1)*C14,2)</f>
        <v>800.42</v>
      </c>
      <c r="D43" s="1" t="s">
        <v>127</v>
      </c>
      <c r="E43" s="1" t="str">
        <f>_xlfn.TEXTJOIN("  ",FALSE,C43,D43)</f>
        <v>800,42  [kg/h]</v>
      </c>
    </row>
    <row r="44" spans="2:10" ht="15" customHeight="1" x14ac:dyDescent="0.2">
      <c r="B44" s="1" t="s">
        <v>157</v>
      </c>
      <c r="C44" s="1">
        <f>C43*C10</f>
        <v>1600.84</v>
      </c>
      <c r="D44" s="1" t="s">
        <v>127</v>
      </c>
      <c r="E44" s="1" t="str">
        <f>_xlfn.TEXTJOIN("  ",FALSE,C44,D44)</f>
        <v>1600,84  [kg/h]</v>
      </c>
    </row>
    <row r="46" spans="2:10" ht="15" customHeight="1" x14ac:dyDescent="0.2">
      <c r="B46" s="1" t="s">
        <v>149</v>
      </c>
    </row>
    <row r="47" spans="2:10" ht="15" customHeight="1" x14ac:dyDescent="0.2">
      <c r="B47" s="1" t="s">
        <v>155</v>
      </c>
    </row>
    <row r="48" spans="2:10" ht="15" customHeight="1" x14ac:dyDescent="0.2">
      <c r="B48" s="1" t="s">
        <v>156</v>
      </c>
    </row>
    <row r="51" spans="2:10" ht="15" customHeight="1" x14ac:dyDescent="0.25">
      <c r="B51" s="19" t="str">
        <f>IF(C44&gt;C21,"większe od",IF(C44=C21,"równe",IF(C44&lt;C21,"mniejsze od","Error")))</f>
        <v>mniejsze od</v>
      </c>
      <c r="J51" s="1" t="str">
        <f>_xlfn.TEXTJOIN(" ",FALSE,C44,D44,"   ",B51,"   ",C21,D21)</f>
        <v>1600,84 [kg/h]     mniejsze od     2540,58 [kg/h]</v>
      </c>
    </row>
    <row r="53" spans="2:10" ht="15" customHeight="1" x14ac:dyDescent="0.25">
      <c r="B53" s="20" t="str">
        <f>IFERROR(IF(B51="mniejsze od","", "Dobrany zawór spełnia wymagania WUDT/UC/WO"),"")</f>
        <v/>
      </c>
    </row>
    <row r="54" spans="2:10" ht="15" customHeight="1" x14ac:dyDescent="0.25">
      <c r="B54" s="21" t="str">
        <f>IF(C13=0,"Wybrany zawór nie występuje w wersji o ciśnieniu otwarcia, które wybrano!!!",IF(B51="mniejsze od","Dobrany zawór  NIE SPEŁNIA WYMAGAŃ WUDT/UC/WO", ""))</f>
        <v>Dobrany zawór  NIE SPEŁNIA WYMAGAŃ WUDT/UC/WO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341F3-CFAF-4354-86F7-CEE457387C6D}">
  <sheetPr>
    <tabColor rgb="FF738FB4"/>
  </sheetPr>
  <dimension ref="E1:L334"/>
  <sheetViews>
    <sheetView showGridLines="0" showRowColHeaders="0" zoomScaleNormal="100" zoomScaleSheetLayoutView="100" workbookViewId="0">
      <pane ySplit="3" topLeftCell="A4" activePane="bottomLeft" state="frozen"/>
      <selection activeCell="D35" sqref="D35"/>
      <selection pane="bottomLeft" activeCell="E10" sqref="E10:L11"/>
    </sheetView>
  </sheetViews>
  <sheetFormatPr defaultRowHeight="15" customHeight="1" x14ac:dyDescent="0.2"/>
  <cols>
    <col min="1" max="16384" width="9.140625" style="1"/>
  </cols>
  <sheetData>
    <row r="1" spans="5:12" s="3" customFormat="1" ht="15" customHeight="1" x14ac:dyDescent="0.2"/>
    <row r="2" spans="5:12" s="3" customFormat="1" ht="15" customHeight="1" x14ac:dyDescent="0.2"/>
    <row r="3" spans="5:12" s="3" customFormat="1" ht="15" customHeight="1" x14ac:dyDescent="0.2"/>
    <row r="10" spans="5:12" ht="15" customHeight="1" x14ac:dyDescent="0.2">
      <c r="E10" s="45" t="s">
        <v>8</v>
      </c>
      <c r="F10" s="45"/>
      <c r="G10" s="45"/>
      <c r="H10" s="45"/>
      <c r="I10" s="45"/>
      <c r="J10" s="45"/>
      <c r="K10" s="45"/>
      <c r="L10" s="45"/>
    </row>
    <row r="11" spans="5:12" ht="15" customHeight="1" x14ac:dyDescent="0.2">
      <c r="E11" s="45"/>
      <c r="F11" s="45"/>
      <c r="G11" s="45"/>
      <c r="H11" s="45"/>
      <c r="I11" s="45"/>
      <c r="J11" s="45"/>
      <c r="K11" s="45"/>
      <c r="L11" s="45"/>
    </row>
    <row r="12" spans="5:12" ht="15" customHeight="1" x14ac:dyDescent="0.2">
      <c r="E12" s="45" t="s">
        <v>364</v>
      </c>
      <c r="F12" s="45"/>
      <c r="G12" s="45"/>
      <c r="H12" s="45"/>
      <c r="I12" s="45"/>
      <c r="J12" s="45"/>
      <c r="K12" s="45"/>
      <c r="L12" s="45"/>
    </row>
    <row r="13" spans="5:12" ht="15" customHeight="1" x14ac:dyDescent="0.2">
      <c r="E13" s="45"/>
      <c r="F13" s="45"/>
      <c r="G13" s="45"/>
      <c r="H13" s="45"/>
      <c r="I13" s="45"/>
      <c r="J13" s="45"/>
      <c r="K13" s="45"/>
      <c r="L13" s="45"/>
    </row>
    <row r="15" spans="5:12" ht="15" customHeight="1" x14ac:dyDescent="0.25">
      <c r="J15" s="47">
        <v>2878</v>
      </c>
      <c r="K15" s="47"/>
    </row>
    <row r="17" spans="10:11" ht="15" customHeight="1" x14ac:dyDescent="0.25">
      <c r="J17" s="46" t="s">
        <v>61</v>
      </c>
      <c r="K17" s="46"/>
    </row>
    <row r="19" spans="10:11" ht="15" customHeight="1" x14ac:dyDescent="0.25">
      <c r="J19" s="46" t="s">
        <v>66</v>
      </c>
      <c r="K19" s="46"/>
    </row>
    <row r="21" spans="10:11" ht="15" customHeight="1" x14ac:dyDescent="0.25">
      <c r="J21" s="48" t="s">
        <v>51</v>
      </c>
      <c r="K21" s="48"/>
    </row>
    <row r="23" spans="10:11" ht="15" customHeight="1" x14ac:dyDescent="0.25">
      <c r="J23" s="36">
        <v>2</v>
      </c>
    </row>
    <row r="25" spans="10:11" ht="15" customHeight="1" x14ac:dyDescent="0.25">
      <c r="J25" s="37">
        <v>80</v>
      </c>
    </row>
    <row r="30" spans="10:11" ht="15" customHeight="1" x14ac:dyDescent="0.2">
      <c r="J30" s="49">
        <v>2.0000000000000001E-4</v>
      </c>
      <c r="K30" s="49"/>
    </row>
    <row r="31" spans="10:11" ht="15" customHeight="1" x14ac:dyDescent="0.2">
      <c r="J31" s="49"/>
      <c r="K31" s="49"/>
    </row>
    <row r="33" spans="10:11" ht="15" customHeight="1" x14ac:dyDescent="0.2">
      <c r="J33" s="50">
        <f>'obl_W.C.1'!E14</f>
        <v>1E-4</v>
      </c>
      <c r="K33" s="50"/>
    </row>
    <row r="34" spans="10:11" ht="15" customHeight="1" x14ac:dyDescent="0.2">
      <c r="J34" s="50"/>
      <c r="K34" s="50"/>
    </row>
    <row r="36" spans="10:11" ht="15" customHeight="1" x14ac:dyDescent="0.25">
      <c r="J36" s="51">
        <v>1</v>
      </c>
      <c r="K36" s="51"/>
    </row>
    <row r="327" s="3" customFormat="1" ht="15" customHeight="1" x14ac:dyDescent="0.2"/>
    <row r="328" s="3" customFormat="1" ht="15" customHeight="1" x14ac:dyDescent="0.2"/>
    <row r="329" s="3" customFormat="1" ht="15" customHeight="1" x14ac:dyDescent="0.2"/>
    <row r="330" s="3" customFormat="1" ht="15" customHeight="1" x14ac:dyDescent="0.2"/>
    <row r="331" s="3" customFormat="1" ht="15" customHeight="1" x14ac:dyDescent="0.2"/>
    <row r="332" s="3" customFormat="1" ht="15" customHeight="1" x14ac:dyDescent="0.2"/>
    <row r="333" s="3" customFormat="1" ht="15" customHeight="1" x14ac:dyDescent="0.2"/>
    <row r="334" s="3" customFormat="1" ht="15" customHeight="1" x14ac:dyDescent="0.2"/>
  </sheetData>
  <sheetProtection algorithmName="SHA-512" hashValue="CXA44oy8/c8UenkfzfvY8oy7NxU8f1Lv+rH0pDsjWP1MRDwmZePO9fArRNq+rJXEbOvcZhuYK8w8t0yJTKt1tw==" saltValue="q8jlTqVJ+mDIHH3/D6OGQA==" spinCount="100000" sheet="1" objects="1" scenarios="1" selectLockedCells="1"/>
  <mergeCells count="9">
    <mergeCell ref="J30:K31"/>
    <mergeCell ref="J33:K34"/>
    <mergeCell ref="J36:K36"/>
    <mergeCell ref="E10:L11"/>
    <mergeCell ref="E12:L13"/>
    <mergeCell ref="J15:K15"/>
    <mergeCell ref="J17:K17"/>
    <mergeCell ref="J21:K21"/>
    <mergeCell ref="J19:K19"/>
  </mergeCells>
  <dataValidations count="2">
    <dataValidation type="list" allowBlank="1" showInputMessage="1" showErrorMessage="1" sqref="J21" xr:uid="{6F37C0CD-A53F-41B6-9362-EE806A951224}">
      <formula1>INDIRECT("DSV_DGF_par_i_gaz[Typ z.b.]")</formula1>
    </dataValidation>
    <dataValidation type="list" allowBlank="1" showInputMessage="1" showErrorMessage="1" sqref="J19:K19 J17:K17" xr:uid="{E8574004-B06C-4261-A625-D9F17AB641B6}">
      <formula1>INDIRECT("DSV_DGF_par_i_gaz[[#Nagłówki];[2 '[bar']]:[25 '[bar']]]")</formula1>
    </dataValidation>
  </dataValidations>
  <pageMargins left="0.7" right="0.7" top="0.75" bottom="0.75" header="0.3" footer="0.3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5" r:id="rId4" name="Spinner 3">
              <controlPr defaultSize="0" autoPict="0">
                <anchor moveWithCells="1" sizeWithCells="1">
                  <from>
                    <xdr:col>10</xdr:col>
                    <xdr:colOff>304800</xdr:colOff>
                    <xdr:row>13</xdr:row>
                    <xdr:rowOff>133350</xdr:rowOff>
                  </from>
                  <to>
                    <xdr:col>11</xdr:col>
                    <xdr:colOff>238125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5" name="Spinner 4">
              <controlPr defaultSize="0" autoPict="0">
                <anchor moveWithCells="1" sizeWithCells="1">
                  <from>
                    <xdr:col>10</xdr:col>
                    <xdr:colOff>304800</xdr:colOff>
                    <xdr:row>21</xdr:row>
                    <xdr:rowOff>133350</xdr:rowOff>
                  </from>
                  <to>
                    <xdr:col>11</xdr:col>
                    <xdr:colOff>238125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6" name="Spinner 6">
              <controlPr defaultSize="0" autoPict="0">
                <anchor moveWithCells="1" sizeWithCells="1">
                  <from>
                    <xdr:col>10</xdr:col>
                    <xdr:colOff>304800</xdr:colOff>
                    <xdr:row>23</xdr:row>
                    <xdr:rowOff>133350</xdr:rowOff>
                  </from>
                  <to>
                    <xdr:col>11</xdr:col>
                    <xdr:colOff>238125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7" name="Check Box 9">
              <controlPr defaultSize="0" autoFill="0" autoLine="0" autoPict="0">
                <anchor moveWithCells="1">
                  <from>
                    <xdr:col>9</xdr:col>
                    <xdr:colOff>0</xdr:colOff>
                    <xdr:row>26</xdr:row>
                    <xdr:rowOff>0</xdr:rowOff>
                  </from>
                  <to>
                    <xdr:col>11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80A09-EE11-4C2B-B3C7-1BAD1E532EDA}">
  <sheetPr>
    <tabColor rgb="FF738FB4"/>
  </sheetPr>
  <dimension ref="B3:J100"/>
  <sheetViews>
    <sheetView topLeftCell="A28" workbookViewId="0">
      <selection activeCell="G85" sqref="G85"/>
    </sheetView>
  </sheetViews>
  <sheetFormatPr defaultRowHeight="15" customHeight="1" x14ac:dyDescent="0.2"/>
  <cols>
    <col min="1" max="1" width="9.140625" style="1"/>
    <col min="2" max="2" width="18.7109375" style="1" bestFit="1" customWidth="1"/>
    <col min="3" max="3" width="17.28515625" style="1" bestFit="1" customWidth="1"/>
    <col min="4" max="16384" width="9.140625" style="1"/>
  </cols>
  <sheetData>
    <row r="3" spans="2:10" ht="15" customHeight="1" x14ac:dyDescent="0.2">
      <c r="B3" s="1" t="s">
        <v>9</v>
      </c>
      <c r="C3" s="1" t="str">
        <f>'W.C.1'!$E$10</f>
        <v>IMI Hydronic Engineering</v>
      </c>
    </row>
    <row r="4" spans="2:10" ht="15" customHeight="1" x14ac:dyDescent="0.2">
      <c r="B4" s="1" t="s">
        <v>10</v>
      </c>
      <c r="C4" s="1" t="str">
        <f>'W.C.1'!$E$12</f>
        <v>imię nazwisko</v>
      </c>
    </row>
    <row r="5" spans="2:10" ht="15" customHeight="1" x14ac:dyDescent="0.2">
      <c r="B5" s="1" t="s">
        <v>11</v>
      </c>
      <c r="C5" s="4">
        <f ca="1">NOW()</f>
        <v>45399.654134490738</v>
      </c>
    </row>
    <row r="7" spans="2:10" ht="15" customHeight="1" x14ac:dyDescent="0.2">
      <c r="B7" s="1" t="s">
        <v>87</v>
      </c>
      <c r="C7" s="1">
        <f>'W.C.1'!J15</f>
        <v>2878</v>
      </c>
      <c r="D7" s="1" t="s">
        <v>135</v>
      </c>
      <c r="J7" s="1" t="str">
        <f>_xlfn.TEXTJOIN(" ",FALSE,"N =",C7,D7)</f>
        <v>N = 2878 [kW]</v>
      </c>
    </row>
    <row r="8" spans="2:10" ht="15" customHeight="1" x14ac:dyDescent="0.25">
      <c r="B8" s="1" t="s">
        <v>164</v>
      </c>
      <c r="C8" s="1">
        <f>TRUNC(_xlfn.TEXTBEFORE(D8," ",1,0,0),2)</f>
        <v>3.5</v>
      </c>
      <c r="D8" s="1" t="str">
        <f>'W.C.1'!J17</f>
        <v>3,5 [bar]</v>
      </c>
      <c r="E8" s="1" t="str">
        <f>_xlfn.TEXTJOIN(" ",FALSE,B8,D8)</f>
        <v>p₁ = 3,5 [bar]</v>
      </c>
    </row>
    <row r="9" spans="2:10" ht="15" customHeight="1" x14ac:dyDescent="0.25">
      <c r="B9" s="1" t="s">
        <v>165</v>
      </c>
      <c r="C9" s="1">
        <f>TRUNC(_xlfn.TEXTBEFORE(D9," ",1,0,0),2)</f>
        <v>6</v>
      </c>
      <c r="D9" s="1" t="str">
        <f>'W.C.1'!J19</f>
        <v>6 [bar]</v>
      </c>
      <c r="E9" s="1" t="str">
        <f>_xlfn.TEXTJOIN(" ",FALSE,B9,D9)</f>
        <v>p₂ = 6 [bar]</v>
      </c>
    </row>
    <row r="10" spans="2:10" ht="15" customHeight="1" x14ac:dyDescent="0.2">
      <c r="B10" s="1" t="s">
        <v>56</v>
      </c>
      <c r="C10" s="1" t="str">
        <f>'W.C.1'!J21</f>
        <v>DSV 40 DGF</v>
      </c>
      <c r="G10" s="1" t="s">
        <v>297</v>
      </c>
      <c r="H10" s="1" t="s">
        <v>146</v>
      </c>
      <c r="J10" s="1" t="str">
        <f>_xlfn.TEXTJOIN(" ",FALSE,G10,C10,D8)</f>
        <v>Do obliczeń przyjęto zawór bezpieczeństwa IMI PNEUMATEX: DSV 40 DGF 3,5 [bar]</v>
      </c>
    </row>
    <row r="11" spans="2:10" ht="15" customHeight="1" x14ac:dyDescent="0.2">
      <c r="B11" s="1" t="s">
        <v>57</v>
      </c>
      <c r="C11" s="1">
        <f>'W.C.1'!J23</f>
        <v>2</v>
      </c>
      <c r="D11" s="1" t="s">
        <v>141</v>
      </c>
      <c r="E11" s="1" t="str">
        <f>_xlfn.TEXTJOIN(" ",FALSE,C11,D11)</f>
        <v>2 szt.</v>
      </c>
      <c r="G11" s="1" t="str">
        <f>_xlfn.TEXTJOIN("  /  ",FALSE,G20,E11)</f>
        <v>2,205 [kg/s]  /  2 szt.</v>
      </c>
      <c r="J11" s="1" t="str">
        <f>_xlfn.TEXTJOIN(" ",FALSE,"Ilość przyjętych do obliczeń zaworów bezpieczeństwa:",C11,D11)</f>
        <v>Ilość przyjętych do obliczeń zaworów bezpieczeństwa: 2 szt.</v>
      </c>
    </row>
    <row r="12" spans="2:10" ht="15" customHeight="1" x14ac:dyDescent="0.2">
      <c r="B12" s="1" t="s">
        <v>158</v>
      </c>
      <c r="C12" s="1">
        <f>'W.C.1'!J25</f>
        <v>80</v>
      </c>
      <c r="D12" s="1" t="s">
        <v>162</v>
      </c>
    </row>
    <row r="13" spans="2:10" ht="15" customHeight="1" x14ac:dyDescent="0.25">
      <c r="B13" s="1" t="s">
        <v>163</v>
      </c>
      <c r="C13" s="1">
        <f>VLOOKUP(C12,G_Woda[],2,FALSE)</f>
        <v>971.8</v>
      </c>
      <c r="D13" s="1" t="s">
        <v>161</v>
      </c>
      <c r="E13" s="1" t="str">
        <f>_xlfn.TEXTJOIN(" ",FALSE,B13,C13,D13)</f>
        <v>ρ = 971,8 [kg/m³]</v>
      </c>
    </row>
    <row r="14" spans="2:10" ht="15" customHeight="1" x14ac:dyDescent="0.2">
      <c r="B14" s="1" t="s">
        <v>159</v>
      </c>
      <c r="C14" s="1" t="b">
        <v>0</v>
      </c>
      <c r="E14" s="23">
        <f>IF(C14=FALSE,0.0001,"")</f>
        <v>1E-4</v>
      </c>
    </row>
    <row r="16" spans="2:10" ht="15" customHeight="1" x14ac:dyDescent="0.2">
      <c r="B16" s="1" t="s">
        <v>145</v>
      </c>
      <c r="C16" s="1">
        <f>IF(C14=FALSE,E14,'W.C.1'!J30)</f>
        <v>1E-4</v>
      </c>
      <c r="D16" s="1" t="s">
        <v>160</v>
      </c>
      <c r="E16" s="1" t="str">
        <f>_xlfn.TEXTJOIN(" ",FALSE,B16,C16,D16)</f>
        <v>A = 0,0001 [m²]</v>
      </c>
    </row>
    <row r="18" spans="2:7" ht="15" customHeight="1" x14ac:dyDescent="0.2">
      <c r="B18" s="1" t="s">
        <v>166</v>
      </c>
      <c r="C18" s="1">
        <f>'W.C.1'!J36</f>
        <v>1</v>
      </c>
      <c r="D18" s="1" t="s">
        <v>167</v>
      </c>
      <c r="E18" s="1" t="str">
        <f>IF(C8&gt;=C9,_xlfn.TEXTJOIN(" ",FALSE,B18,C18,D18),"")</f>
        <v/>
      </c>
    </row>
    <row r="20" spans="2:7" ht="15" customHeight="1" x14ac:dyDescent="0.2">
      <c r="B20" s="1" t="s">
        <v>168</v>
      </c>
      <c r="C20" s="1">
        <f>ROUND(IF(C8&gt;=C9,0.44*C18,IF(C8&lt;C9,447.3*C16*SQRT((C9-C8)*C13),"Error")),3)</f>
        <v>2.2050000000000001</v>
      </c>
      <c r="D20" s="1" t="s">
        <v>169</v>
      </c>
      <c r="E20" s="1" t="str">
        <f>_xlfn.TEXTJOIN(" ",FALSE,B20,C20,D20)</f>
        <v>M = 2,205 [kg/s]</v>
      </c>
      <c r="G20" s="1" t="str">
        <f>_xlfn.TEXTJOIN(" ",FALSE,C20,D20)</f>
        <v>2,205 [kg/s]</v>
      </c>
    </row>
    <row r="22" spans="2:7" ht="15" customHeight="1" x14ac:dyDescent="0.2">
      <c r="B22" s="1" t="s">
        <v>170</v>
      </c>
      <c r="C22" s="1">
        <f>C20/C11</f>
        <v>1.1025</v>
      </c>
      <c r="D22" s="1" t="s">
        <v>169</v>
      </c>
      <c r="E22" s="1" t="str">
        <f>_xlfn.TEXTJOIN(" ",FALSE,B22,C22,D22)</f>
        <v>M_obl = 1,1025 [kg/s]</v>
      </c>
      <c r="G22" s="1" t="str">
        <f>_xlfn.TEXTJOIN(" ",FALSE,C22,D22)</f>
        <v>1,1025 [kg/s]</v>
      </c>
    </row>
    <row r="24" spans="2:7" ht="15" customHeight="1" x14ac:dyDescent="0.2">
      <c r="B24" s="1" t="s">
        <v>122</v>
      </c>
      <c r="C24" s="1">
        <f>(INDEX(DSV_DGF_ciecz[],MATCH($C$10,DSV_DGF_ciecz[Typ z.b.],0),MATCH($D$8,DSV_DGF_ciecz[#Headers],0)))*0.9</f>
        <v>0.34200000000000003</v>
      </c>
    </row>
    <row r="25" spans="2:7" ht="15" customHeight="1" x14ac:dyDescent="0.25">
      <c r="B25" s="1" t="s">
        <v>171</v>
      </c>
      <c r="C25" s="1">
        <f>VLOOKUP($C$10,DSV_DGF_ciecz[],2,FALSE)</f>
        <v>1194.5899999999999</v>
      </c>
      <c r="D25" s="1" t="s">
        <v>153</v>
      </c>
      <c r="E25" s="1" t="str">
        <f>_xlfn.TEXTJOIN(" ",FALSE,B25,C25,D25)</f>
        <v>A₀ = 1194,59 [mm]</v>
      </c>
    </row>
    <row r="26" spans="2:7" ht="15" customHeight="1" x14ac:dyDescent="0.2">
      <c r="B26" s="1" t="s">
        <v>172</v>
      </c>
      <c r="C26" s="1">
        <f>ROUND(SQRT(4*C25/PI()),3)</f>
        <v>39</v>
      </c>
      <c r="D26" s="1" t="s">
        <v>153</v>
      </c>
      <c r="E26" s="1" t="str">
        <f>_xlfn.TEXTJOIN(" ",FALSE,B26,C26,D26)</f>
        <v>d₀ = 39 [mm]</v>
      </c>
    </row>
    <row r="28" spans="2:7" ht="15" customHeight="1" x14ac:dyDescent="0.2">
      <c r="B28" s="1" t="s">
        <v>298</v>
      </c>
      <c r="C28" s="1" t="str">
        <f>_xlfn.TEXTJOIN(" ",FALSE,B28,C10)</f>
        <v>Dobrano zawór bezpieczeństwa IMI PNEUMATEX: DSV 40 DGF</v>
      </c>
    </row>
    <row r="29" spans="2:7" ht="15" customHeight="1" x14ac:dyDescent="0.2">
      <c r="B29" s="1" t="s">
        <v>148</v>
      </c>
      <c r="C29" s="1" t="str">
        <f>_xlfn.TEXTJOIN(" ",FALSE,B29,D8)</f>
        <v>Ciśnienie nastawy zaworu bezpieczeństwa: 3,5 [bar]</v>
      </c>
    </row>
    <row r="32" spans="2:7" ht="15" customHeight="1" x14ac:dyDescent="0.2">
      <c r="B32" s="1" t="s">
        <v>172</v>
      </c>
      <c r="C32" s="1">
        <f>ROUND(54*SQRT(C22/(C24*SQRT(C8*C13))),3)</f>
        <v>12.696</v>
      </c>
      <c r="D32" s="1" t="s">
        <v>153</v>
      </c>
      <c r="E32" s="1" t="str">
        <f>_xlfn.TEXTJOIN(" ",FALSE,B32,C32,D32)</f>
        <v>d₀ = 12,696 [mm]</v>
      </c>
    </row>
    <row r="34" spans="2:5" ht="15" customHeight="1" x14ac:dyDescent="0.2">
      <c r="B34" s="1" t="s">
        <v>298</v>
      </c>
      <c r="C34" s="1" t="str">
        <f>_xlfn.TEXTJOIN(" ",FALSE,B34,C10)</f>
        <v>Dobrano zawór bezpieczeństwa IMI PNEUMATEX: DSV 40 DGF</v>
      </c>
    </row>
    <row r="35" spans="2:5" ht="15" customHeight="1" x14ac:dyDescent="0.2">
      <c r="B35" s="1" t="s">
        <v>148</v>
      </c>
      <c r="C35" s="1" t="str">
        <f>_xlfn.TEXTJOIN(" ",FALSE,B35,D8)</f>
        <v>Ciśnienie nastawy zaworu bezpieczeństwa: 3,5 [bar]</v>
      </c>
    </row>
    <row r="36" spans="2:5" ht="15" customHeight="1" x14ac:dyDescent="0.2">
      <c r="B36" s="1" t="s">
        <v>173</v>
      </c>
      <c r="C36" s="1" t="str">
        <f>_xlfn.TEXTJOIN(" ",FALSE,B36,E11)</f>
        <v>Ilość zaworów bezpieczeństwa: 2 szt.</v>
      </c>
    </row>
    <row r="37" spans="2:5" ht="15" customHeight="1" x14ac:dyDescent="0.2">
      <c r="B37" s="1" t="s">
        <v>174</v>
      </c>
      <c r="C37" s="1" t="str">
        <f>_xlfn.TEXTJOIN(" ",FALSE,B37,C26,D26)</f>
        <v>Średnica kanału dolotowego: 39 [mm]</v>
      </c>
    </row>
    <row r="40" spans="2:5" ht="15" customHeight="1" x14ac:dyDescent="0.25">
      <c r="B40" s="19" t="str">
        <f>IF(C26&gt;C32,"większe od",IF(C26=C32,"równe",IF(C26&lt;C32,"mniejsze od","Error")))</f>
        <v>większe od</v>
      </c>
      <c r="C40" s="19" t="str">
        <f>_xlfn.TEXTJOIN(" ",FALSE,C26,D26,"   ",B40,"   ",C32,D32)</f>
        <v>39 [mm]     większe od     12,696 [mm]</v>
      </c>
    </row>
    <row r="42" spans="2:5" ht="15" customHeight="1" x14ac:dyDescent="0.25">
      <c r="B42" s="20" t="str">
        <f>IFERROR(IF(B40="mniejsze od","", "Dobrany zawór spełnia wymagania normy PN-EN ISO 4126-1"),"")</f>
        <v>Dobrany zawór spełnia wymagania normy PN-EN ISO 4126-1</v>
      </c>
    </row>
    <row r="43" spans="2:5" ht="15" customHeight="1" x14ac:dyDescent="0.25">
      <c r="B43" s="21" t="str">
        <f>IF(C24=0,"Wybrany zawór nie występuje w wersji o ciśnieniu otwarcia, które wybrano!!!",IF(B40="mniejsze od","Dobrany zawór  NIE SPEŁNIA WYMAGAŃ NORMY PN-EN ISO 4126-1", ""))</f>
        <v/>
      </c>
    </row>
    <row r="46" spans="2:5" ht="15" customHeight="1" x14ac:dyDescent="0.2">
      <c r="B46" s="1" t="str">
        <f>J7</f>
        <v>N = 2878 [kW]</v>
      </c>
    </row>
    <row r="48" spans="2:5" ht="15" customHeight="1" x14ac:dyDescent="0.2">
      <c r="B48" s="1" t="s">
        <v>175</v>
      </c>
      <c r="C48" s="1">
        <f>VLOOKUP($C$8,Tabele_parowe[],5,FALSE)</f>
        <v>2120.3000000000002</v>
      </c>
      <c r="D48" s="1" t="s">
        <v>136</v>
      </c>
      <c r="E48" s="1" t="str">
        <f>_xlfn.TEXTJOIN(" ",FALSE,B48,C48,D48)</f>
        <v>r = 2120,3 [kJ/kg]</v>
      </c>
    </row>
    <row r="50" spans="2:8" ht="15" customHeight="1" x14ac:dyDescent="0.2">
      <c r="C50" s="1" t="s">
        <v>176</v>
      </c>
      <c r="E50" s="1" t="str">
        <f>_xlfn.TEXTJOIN(" ",FALSE,C50,D8)</f>
        <v>dla p = 3,5 [bar]</v>
      </c>
    </row>
    <row r="52" spans="2:8" ht="15" customHeight="1" x14ac:dyDescent="0.2">
      <c r="B52" s="1" t="s">
        <v>177</v>
      </c>
      <c r="C52" s="1">
        <f>ROUND(3600*(C7/C48),3)</f>
        <v>4886.4780000000001</v>
      </c>
      <c r="D52" s="1" t="s">
        <v>127</v>
      </c>
      <c r="E52" s="1" t="str">
        <f>_xlfn.TEXTJOIN(" ",FALSE,B52,C52,D52)</f>
        <v>m = 4886,478 [kg/h]</v>
      </c>
      <c r="H52" s="1" t="str">
        <f>_xlfn.TEXTJOIN(" ",FALSE,C52,D52)</f>
        <v>4886,478 [kg/h]</v>
      </c>
    </row>
    <row r="53" spans="2:8" ht="15" customHeight="1" x14ac:dyDescent="0.2">
      <c r="B53" s="1" t="s">
        <v>125</v>
      </c>
      <c r="C53" s="24" t="s">
        <v>178</v>
      </c>
      <c r="E53" s="1" t="str">
        <f>_xlfn.TEXTJOIN(" ",FALSE,B53,C53,C52,D52)</f>
        <v>m ≥ 4886,478 [kg/h]</v>
      </c>
    </row>
    <row r="55" spans="2:8" ht="15" customHeight="1" x14ac:dyDescent="0.2">
      <c r="B55" s="1" t="s">
        <v>179</v>
      </c>
      <c r="C55" s="1">
        <f>C52/C11</f>
        <v>2443.239</v>
      </c>
      <c r="D55" s="1" t="s">
        <v>127</v>
      </c>
      <c r="E55" s="1" t="str">
        <f>_xlfn.TEXTJOIN(" ",FALSE,C55,D55)</f>
        <v>2443,239 [kg/h]</v>
      </c>
    </row>
    <row r="57" spans="2:8" ht="15" customHeight="1" x14ac:dyDescent="0.2">
      <c r="B57" s="1" t="s">
        <v>91</v>
      </c>
      <c r="C57" s="1">
        <f>VLOOKUP($C$8,Woda_prapetry[],3,FALSE)</f>
        <v>0.53</v>
      </c>
    </row>
    <row r="58" spans="2:8" ht="15" customHeight="1" x14ac:dyDescent="0.2">
      <c r="B58" s="1" t="s">
        <v>92</v>
      </c>
      <c r="C58" s="1">
        <v>1</v>
      </c>
    </row>
    <row r="60" spans="2:8" ht="15" customHeight="1" x14ac:dyDescent="0.2">
      <c r="B60" s="1" t="s">
        <v>120</v>
      </c>
      <c r="C60" s="1">
        <f>(INDEX(DSV_DGF_par_i_gaz[],MATCH($C$10,DSV_DGF_par_i_gaz[Typ z.b.],0),MATCH($D$8,DSV_DGF_par_i_gaz[#Headers],0)))*0.9</f>
        <v>0.49500000000000005</v>
      </c>
    </row>
    <row r="62" spans="2:8" ht="15" customHeight="1" x14ac:dyDescent="0.25">
      <c r="B62" s="1" t="s">
        <v>164</v>
      </c>
      <c r="C62" s="1">
        <f>1.1*C8*0.1</f>
        <v>0.38500000000000006</v>
      </c>
      <c r="D62" s="1" t="s">
        <v>131</v>
      </c>
      <c r="E62" s="1" t="str">
        <f>_xlfn.TEXTJOIN(" ",FALSE,C62,D62)</f>
        <v>0,385 [MPa]</v>
      </c>
    </row>
    <row r="64" spans="2:8" ht="15" customHeight="1" x14ac:dyDescent="0.25">
      <c r="B64" s="1" t="s">
        <v>145</v>
      </c>
      <c r="C64" s="1">
        <f>ROUND(C55/(10*C57*C58*C60*(C62+0.1)),3)</f>
        <v>1920.1849999999999</v>
      </c>
      <c r="D64" s="1" t="s">
        <v>144</v>
      </c>
      <c r="E64" s="1" t="str">
        <f>_xlfn.TEXTJOIN(" ",FALSE,B64,C64,D64)</f>
        <v>A = 1920,185 [mm²]</v>
      </c>
    </row>
    <row r="66" spans="2:5" ht="15" customHeight="1" x14ac:dyDescent="0.2">
      <c r="B66" s="1" t="s">
        <v>180</v>
      </c>
      <c r="C66" s="1">
        <f>ROUND(SQRT(4*C64/PI()),3)</f>
        <v>49.445</v>
      </c>
      <c r="D66" s="1" t="s">
        <v>153</v>
      </c>
      <c r="E66" s="1" t="str">
        <f>_xlfn.TEXTJOIN(" ",FALSE,C66,D66)</f>
        <v>49,445 [mm]</v>
      </c>
    </row>
    <row r="68" spans="2:5" ht="15" customHeight="1" x14ac:dyDescent="0.25">
      <c r="B68" s="1" t="s">
        <v>182</v>
      </c>
      <c r="C68" s="1">
        <f>VLOOKUP($C$10,DSV_DGF_ciecz[],2,FALSE)</f>
        <v>1194.5899999999999</v>
      </c>
      <c r="D68" s="1" t="s">
        <v>144</v>
      </c>
      <c r="E68" s="1" t="str">
        <f>_xlfn.TEXTJOIN(" ",FALSE,C68,D68)</f>
        <v>1194,59 [mm²]</v>
      </c>
    </row>
    <row r="70" spans="2:5" ht="15" customHeight="1" x14ac:dyDescent="0.2">
      <c r="B70" s="1" t="s">
        <v>298</v>
      </c>
      <c r="C70" s="1" t="str">
        <f>_xlfn.TEXTJOIN(" ",FALSE,B70,C10)</f>
        <v>Dobrano zawór bezpieczeństwa IMI PNEUMATEX: DSV 40 DGF</v>
      </c>
    </row>
    <row r="71" spans="2:5" ht="15" customHeight="1" x14ac:dyDescent="0.2">
      <c r="B71" s="1" t="s">
        <v>148</v>
      </c>
      <c r="C71" s="1" t="str">
        <f>_xlfn.TEXTJOIN(" ",FALSE,B71,D8)</f>
        <v>Ciśnienie nastawy zaworu bezpieczeństwa: 3,5 [bar]</v>
      </c>
    </row>
    <row r="72" spans="2:5" ht="15" customHeight="1" x14ac:dyDescent="0.2">
      <c r="B72" s="1" t="s">
        <v>149</v>
      </c>
      <c r="C72" s="1" t="str">
        <f>_xlfn.TEXTJOIN(" ",FALSE,B72,E11)</f>
        <v>Ilość dobranych zaworów bezpieczeństwa: 2 szt.</v>
      </c>
    </row>
    <row r="73" spans="2:5" ht="15" customHeight="1" x14ac:dyDescent="0.2">
      <c r="B73" s="1" t="s">
        <v>181</v>
      </c>
      <c r="C73" s="1" t="str">
        <f>_xlfn.TEXTJOIN(" ",FALSE,B73,E68)</f>
        <v>Najmniejsza powierzchnia kanału dolotowego: 1194,59 [mm²]</v>
      </c>
    </row>
    <row r="76" spans="2:5" ht="15" customHeight="1" x14ac:dyDescent="0.2">
      <c r="B76" s="1" t="s">
        <v>183</v>
      </c>
      <c r="C76" s="1">
        <f>ROUND(10*C57*C58*C60*(C62+0.1)*C68,3)</f>
        <v>1519.9929999999999</v>
      </c>
      <c r="D76" s="1" t="s">
        <v>127</v>
      </c>
      <c r="E76" s="1" t="str">
        <f>_xlfn.TEXTJOIN(" ",FALSE,C76,D76)</f>
        <v>1519,993 [kg/h]</v>
      </c>
    </row>
    <row r="77" spans="2:5" ht="15" customHeight="1" x14ac:dyDescent="0.2">
      <c r="B77" s="1" t="s">
        <v>184</v>
      </c>
      <c r="C77" s="1">
        <f>C76*C11</f>
        <v>3039.9859999999999</v>
      </c>
      <c r="D77" s="1" t="s">
        <v>127</v>
      </c>
      <c r="E77" s="1" t="str">
        <f>_xlfn.TEXTJOIN(" ",FALSE,C77,D77)</f>
        <v>3039,986 [kg/h]</v>
      </c>
    </row>
    <row r="79" spans="2:5" ht="15" customHeight="1" x14ac:dyDescent="0.2">
      <c r="B79" s="1" t="s">
        <v>149</v>
      </c>
    </row>
    <row r="80" spans="2:5" ht="15" customHeight="1" x14ac:dyDescent="0.2">
      <c r="B80" s="1" t="s">
        <v>155</v>
      </c>
    </row>
    <row r="81" spans="2:10" ht="15" customHeight="1" x14ac:dyDescent="0.2">
      <c r="B81" s="1" t="s">
        <v>156</v>
      </c>
    </row>
    <row r="84" spans="2:10" ht="15" customHeight="1" x14ac:dyDescent="0.25">
      <c r="B84" s="19" t="str">
        <f>IF(C77&gt;C52,"większe od",IF(C77=C52,"równe",IF(C77&lt;C52,"mniejsze od","Error")))</f>
        <v>mniejsze od</v>
      </c>
      <c r="J84" s="1" t="str">
        <f>_xlfn.TEXTJOIN(" ",FALSE,E77,"   ",B84,"   ",H52)</f>
        <v>3039,986 [kg/h]     mniejsze od     4886,478 [kg/h]</v>
      </c>
    </row>
    <row r="86" spans="2:10" ht="15" customHeight="1" x14ac:dyDescent="0.25">
      <c r="B86" s="20" t="str">
        <f>IFERROR(IF(B84="mniejsze od","", "Dobrane zabezpieczenie spełnia wymagania WUDT-UC-KW/04"),"")</f>
        <v/>
      </c>
    </row>
    <row r="87" spans="2:10" ht="15" customHeight="1" x14ac:dyDescent="0.25">
      <c r="B87" s="21" t="str">
        <f>IF(C60=0,"Wybrany zawór nie występuje w wersji o ciśnieniu otwarcia, które wybrano!!!",IF(B84="mniejsze od","Dobrane zabezpieczenie NIE SPEŁNIA wymagań WUDT-UC-KW/04; WYBIERZ WIĘKSZY ZAWÓR", ""))</f>
        <v>Dobrane zabezpieczenie NIE SPEŁNIA wymagań WUDT-UC-KW/04; WYBIERZ WIĘKSZY ZAWÓR</v>
      </c>
    </row>
    <row r="90" spans="2:10" ht="15" customHeight="1" x14ac:dyDescent="0.2">
      <c r="B90" s="1" t="s">
        <v>168</v>
      </c>
      <c r="C90" s="1">
        <f>ROUND((C26^2*C24*SQRT(C8*C13))/54^2,3)</f>
        <v>10.404</v>
      </c>
      <c r="D90" s="1" t="s">
        <v>169</v>
      </c>
      <c r="E90" s="1" t="str">
        <f>_xlfn.TEXTJOIN(" ",FALSE,B90,C90,D90)</f>
        <v>M = 10,404 [kg/s]</v>
      </c>
    </row>
    <row r="92" spans="2:10" ht="15" customHeight="1" x14ac:dyDescent="0.2">
      <c r="B92" s="1" t="s">
        <v>185</v>
      </c>
      <c r="C92" s="1">
        <f>ROUND(C90*3600/1000,2)</f>
        <v>37.450000000000003</v>
      </c>
      <c r="D92" s="1" t="s">
        <v>188</v>
      </c>
      <c r="E92" s="1" t="str">
        <f>_xlfn.TEXTJOIN(" ",FALSE,C92,D92)</f>
        <v>37,45 [m³/h]</v>
      </c>
    </row>
    <row r="93" spans="2:10" ht="15" customHeight="1" x14ac:dyDescent="0.2">
      <c r="B93" s="1" t="s">
        <v>186</v>
      </c>
      <c r="C93" s="1">
        <f>ROUND(C20*3600/1000,2)</f>
        <v>7.94</v>
      </c>
      <c r="D93" s="1" t="s">
        <v>188</v>
      </c>
      <c r="E93" s="1" t="str">
        <f>_xlfn.TEXTJOIN(" ",FALSE,C93,D93)</f>
        <v>7,94 [m³/h]</v>
      </c>
    </row>
    <row r="94" spans="2:10" ht="15" customHeight="1" x14ac:dyDescent="0.2">
      <c r="B94" s="1" t="s">
        <v>187</v>
      </c>
      <c r="C94" s="1">
        <f>ROUND(C92-C93,2)</f>
        <v>29.51</v>
      </c>
      <c r="D94" s="1" t="s">
        <v>188</v>
      </c>
      <c r="E94" s="1" t="str">
        <f>_xlfn.TEXTJOIN(" ",FALSE,C94,D94)</f>
        <v>29,51 [m³/h]</v>
      </c>
    </row>
    <row r="97" spans="2:5" ht="15" customHeight="1" x14ac:dyDescent="0.2">
      <c r="B97" s="1" t="s">
        <v>189</v>
      </c>
      <c r="C97" s="1">
        <f>IFERROR(IF(C9&lt;=C8,"Kryza niepotrzebna",ROUND(5.6*SQRT(C94/(C9-C8)),2)),"Error")</f>
        <v>19.239999999999998</v>
      </c>
      <c r="D97" s="1" t="s">
        <v>153</v>
      </c>
      <c r="E97" s="1" t="str">
        <f>IF(C8&gt;=C9,C97,_xlfn.TEXTJOIN(" ",FALSE,C97,D97))</f>
        <v>19,24 [mm]</v>
      </c>
    </row>
    <row r="99" spans="2:5" ht="15" customHeight="1" x14ac:dyDescent="0.2">
      <c r="B99" s="1" t="s">
        <v>190</v>
      </c>
      <c r="C99" s="1" t="str">
        <f>IF(C8&gt;=C9,E97,_xlfn.TEXTJOIN(" ",FALSE,B99,E97))</f>
        <v>Należy zastosować kryzę dławiącą o średnicy równej lub mniejszej od: 19,24 [mm]</v>
      </c>
    </row>
    <row r="100" spans="2:5" ht="15" customHeight="1" x14ac:dyDescent="0.2">
      <c r="B100" s="1" t="s">
        <v>191</v>
      </c>
      <c r="C100" s="1" t="str">
        <f>IF(C8&gt;=C9,"",_xlfn.TEXTJOIN(" ",FALSE,B100,E94))</f>
        <v>lub ogranicznik przepływu uzupełniającego do poziomu: 29,51 [m³/h]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B0164-CEFD-4C10-ABD2-78DE970476BA}">
  <sheetPr>
    <tabColor rgb="FFEF8106"/>
  </sheetPr>
  <dimension ref="E1:L333"/>
  <sheetViews>
    <sheetView showGridLines="0" showRowColHeaders="0" zoomScaleNormal="100" zoomScaleSheetLayoutView="100" workbookViewId="0">
      <pane ySplit="3" topLeftCell="A4" activePane="bottomLeft" state="frozen"/>
      <selection activeCell="D35" sqref="D35"/>
      <selection pane="bottomLeft" activeCell="E10" sqref="E10:L11"/>
    </sheetView>
  </sheetViews>
  <sheetFormatPr defaultRowHeight="15" customHeight="1" x14ac:dyDescent="0.2"/>
  <cols>
    <col min="1" max="16384" width="9.140625" style="1"/>
  </cols>
  <sheetData>
    <row r="1" spans="5:12" s="3" customFormat="1" ht="15" customHeight="1" x14ac:dyDescent="0.2"/>
    <row r="2" spans="5:12" s="3" customFormat="1" ht="15" customHeight="1" x14ac:dyDescent="0.2"/>
    <row r="3" spans="5:12" s="3" customFormat="1" ht="15" customHeight="1" x14ac:dyDescent="0.2"/>
    <row r="10" spans="5:12" ht="15" customHeight="1" x14ac:dyDescent="0.2">
      <c r="E10" s="45" t="s">
        <v>8</v>
      </c>
      <c r="F10" s="45"/>
      <c r="G10" s="45"/>
      <c r="H10" s="45"/>
      <c r="I10" s="45"/>
      <c r="J10" s="45"/>
      <c r="K10" s="45"/>
      <c r="L10" s="45"/>
    </row>
    <row r="11" spans="5:12" ht="15" customHeight="1" x14ac:dyDescent="0.2">
      <c r="E11" s="45"/>
      <c r="F11" s="45"/>
      <c r="G11" s="45"/>
      <c r="H11" s="45"/>
      <c r="I11" s="45"/>
      <c r="J11" s="45"/>
      <c r="K11" s="45"/>
      <c r="L11" s="45"/>
    </row>
    <row r="12" spans="5:12" ht="15" customHeight="1" x14ac:dyDescent="0.2">
      <c r="E12" s="45" t="s">
        <v>364</v>
      </c>
      <c r="F12" s="45"/>
      <c r="G12" s="45"/>
      <c r="H12" s="45"/>
      <c r="I12" s="45"/>
      <c r="J12" s="45"/>
      <c r="K12" s="45"/>
      <c r="L12" s="45"/>
    </row>
    <row r="13" spans="5:12" ht="15" customHeight="1" x14ac:dyDescent="0.2">
      <c r="E13" s="45"/>
      <c r="F13" s="45"/>
      <c r="G13" s="45"/>
      <c r="H13" s="45"/>
      <c r="I13" s="45"/>
      <c r="J13" s="45"/>
      <c r="K13" s="45"/>
      <c r="L13" s="45"/>
    </row>
    <row r="15" spans="5:12" ht="15" customHeight="1" x14ac:dyDescent="0.25">
      <c r="J15" s="47">
        <v>2878</v>
      </c>
      <c r="K15" s="47"/>
    </row>
    <row r="17" spans="10:11" ht="15" customHeight="1" x14ac:dyDescent="0.25">
      <c r="J17" s="46" t="s">
        <v>61</v>
      </c>
      <c r="K17" s="46"/>
    </row>
    <row r="19" spans="10:11" ht="15" customHeight="1" x14ac:dyDescent="0.25">
      <c r="J19" s="46" t="s">
        <v>66</v>
      </c>
      <c r="K19" s="46"/>
    </row>
    <row r="21" spans="10:11" ht="15" customHeight="1" x14ac:dyDescent="0.25">
      <c r="J21" s="48" t="s">
        <v>51</v>
      </c>
      <c r="K21" s="48"/>
    </row>
    <row r="23" spans="10:11" ht="15" customHeight="1" x14ac:dyDescent="0.25">
      <c r="J23" s="36">
        <v>2</v>
      </c>
    </row>
    <row r="25" spans="10:11" ht="15" customHeight="1" x14ac:dyDescent="0.25">
      <c r="J25" s="37">
        <v>80</v>
      </c>
    </row>
    <row r="30" spans="10:11" ht="15" customHeight="1" x14ac:dyDescent="0.2">
      <c r="J30" s="49">
        <v>2.9999999999999997E-4</v>
      </c>
      <c r="K30" s="49"/>
    </row>
    <row r="31" spans="10:11" ht="15" customHeight="1" x14ac:dyDescent="0.2">
      <c r="J31" s="49"/>
      <c r="K31" s="49"/>
    </row>
    <row r="33" spans="10:11" ht="15" customHeight="1" x14ac:dyDescent="0.2">
      <c r="J33" s="50">
        <f>'obl_W.C.2'!E14</f>
        <v>1E-4</v>
      </c>
      <c r="K33" s="50"/>
    </row>
    <row r="34" spans="10:11" ht="15" customHeight="1" x14ac:dyDescent="0.2">
      <c r="J34" s="50"/>
      <c r="K34" s="50"/>
    </row>
    <row r="36" spans="10:11" ht="15" customHeight="1" x14ac:dyDescent="0.25">
      <c r="J36" s="51">
        <v>1</v>
      </c>
      <c r="K36" s="51"/>
    </row>
    <row r="326" s="3" customFormat="1" ht="15" customHeight="1" x14ac:dyDescent="0.2"/>
    <row r="327" s="3" customFormat="1" ht="15" customHeight="1" x14ac:dyDescent="0.2"/>
    <row r="328" s="3" customFormat="1" ht="15" customHeight="1" x14ac:dyDescent="0.2"/>
    <row r="329" s="3" customFormat="1" ht="15" customHeight="1" x14ac:dyDescent="0.2"/>
    <row r="330" s="3" customFormat="1" ht="15" customHeight="1" x14ac:dyDescent="0.2"/>
    <row r="331" s="3" customFormat="1" ht="15" customHeight="1" x14ac:dyDescent="0.2"/>
    <row r="332" s="3" customFormat="1" ht="15" customHeight="1" x14ac:dyDescent="0.2"/>
    <row r="333" s="3" customFormat="1" ht="15" customHeight="1" x14ac:dyDescent="0.2"/>
  </sheetData>
  <sheetProtection algorithmName="SHA-512" hashValue="UQlrkt5BoEiTLR4FdGgg/R1S03ZPoL/s+8HzfqhZWeRMKllHbpvPg8CNjsqfdQ0raXKIPj7NCgic9GERacO+zQ==" saltValue="7mn72zb+zaDxceB7cYOLZg==" spinCount="100000" sheet="1" objects="1" scenarios="1" selectLockedCells="1"/>
  <mergeCells count="9">
    <mergeCell ref="J30:K31"/>
    <mergeCell ref="J33:K34"/>
    <mergeCell ref="J36:K36"/>
    <mergeCell ref="E10:L11"/>
    <mergeCell ref="E12:L13"/>
    <mergeCell ref="J15:K15"/>
    <mergeCell ref="J17:K17"/>
    <mergeCell ref="J19:K19"/>
    <mergeCell ref="J21:K21"/>
  </mergeCells>
  <dataValidations count="2">
    <dataValidation type="list" allowBlank="1" showInputMessage="1" showErrorMessage="1" sqref="J19:K19 J17:K17" xr:uid="{19F59FC6-9506-4F1C-AF3A-CBDB4371377E}">
      <formula1>INDIRECT("DSV_DGF_par_i_gaz[[#Nagłówki];[2 '[bar']]:[25 '[bar']]]")</formula1>
    </dataValidation>
    <dataValidation type="list" allowBlank="1" showInputMessage="1" showErrorMessage="1" sqref="J21" xr:uid="{C981B094-BA9D-4123-BF94-47B43325FA1F}">
      <formula1>INDIRECT("DSV_DGF_par_i_gaz[Typ z.b.]")</formula1>
    </dataValidation>
  </dataValidations>
  <pageMargins left="0.7" right="0.7" top="0.75" bottom="0.75" header="0.3" footer="0.3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Spinner 1">
              <controlPr defaultSize="0" autoPict="0">
                <anchor moveWithCells="1" sizeWithCells="1">
                  <from>
                    <xdr:col>10</xdr:col>
                    <xdr:colOff>304800</xdr:colOff>
                    <xdr:row>13</xdr:row>
                    <xdr:rowOff>133350</xdr:rowOff>
                  </from>
                  <to>
                    <xdr:col>11</xdr:col>
                    <xdr:colOff>238125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Spinner 2">
              <controlPr defaultSize="0" autoPict="0">
                <anchor moveWithCells="1" sizeWithCells="1">
                  <from>
                    <xdr:col>10</xdr:col>
                    <xdr:colOff>304800</xdr:colOff>
                    <xdr:row>21</xdr:row>
                    <xdr:rowOff>133350</xdr:rowOff>
                  </from>
                  <to>
                    <xdr:col>11</xdr:col>
                    <xdr:colOff>238125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6" name="Spinner 3">
              <controlPr defaultSize="0" autoPict="0">
                <anchor moveWithCells="1" sizeWithCells="1">
                  <from>
                    <xdr:col>10</xdr:col>
                    <xdr:colOff>304800</xdr:colOff>
                    <xdr:row>23</xdr:row>
                    <xdr:rowOff>133350</xdr:rowOff>
                  </from>
                  <to>
                    <xdr:col>11</xdr:col>
                    <xdr:colOff>238125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7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26</xdr:row>
                    <xdr:rowOff>0</xdr:rowOff>
                  </from>
                  <to>
                    <xdr:col>11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38308-51EE-4E51-A25E-83F13DD98722}">
  <sheetPr>
    <tabColor rgb="FFEF8106"/>
  </sheetPr>
  <dimension ref="B3:K100"/>
  <sheetViews>
    <sheetView topLeftCell="A62" workbookViewId="0">
      <selection activeCell="J85" sqref="J85"/>
    </sheetView>
  </sheetViews>
  <sheetFormatPr defaultRowHeight="15" customHeight="1" x14ac:dyDescent="0.2"/>
  <cols>
    <col min="1" max="1" width="9.140625" style="1"/>
    <col min="2" max="2" width="18.7109375" style="1" bestFit="1" customWidth="1"/>
    <col min="3" max="3" width="17.28515625" style="1" bestFit="1" customWidth="1"/>
    <col min="4" max="16384" width="9.140625" style="1"/>
  </cols>
  <sheetData>
    <row r="3" spans="2:10" ht="15" customHeight="1" x14ac:dyDescent="0.2">
      <c r="B3" s="1" t="s">
        <v>9</v>
      </c>
      <c r="C3" s="1" t="str">
        <f>'W.C.2'!$E$10</f>
        <v>IMI Hydronic Engineering</v>
      </c>
    </row>
    <row r="4" spans="2:10" ht="15" customHeight="1" x14ac:dyDescent="0.2">
      <c r="B4" s="1" t="s">
        <v>10</v>
      </c>
      <c r="C4" s="1" t="str">
        <f>'W.C.2'!$E$12</f>
        <v>imię nazwisko</v>
      </c>
    </row>
    <row r="5" spans="2:10" ht="15" customHeight="1" x14ac:dyDescent="0.2">
      <c r="B5" s="1" t="s">
        <v>11</v>
      </c>
      <c r="C5" s="4">
        <f ca="1">NOW()</f>
        <v>45399.654134490738</v>
      </c>
    </row>
    <row r="7" spans="2:10" ht="15" customHeight="1" x14ac:dyDescent="0.2">
      <c r="B7" s="1" t="s">
        <v>87</v>
      </c>
      <c r="C7" s="1">
        <f>'W.C.2'!J15</f>
        <v>2878</v>
      </c>
      <c r="D7" s="1" t="s">
        <v>135</v>
      </c>
      <c r="J7" s="1" t="str">
        <f>_xlfn.TEXTJOIN(" ",FALSE,"N =",C7,D7)</f>
        <v>N = 2878 [kW]</v>
      </c>
    </row>
    <row r="8" spans="2:10" ht="15" customHeight="1" x14ac:dyDescent="0.25">
      <c r="B8" s="1" t="s">
        <v>164</v>
      </c>
      <c r="C8" s="1">
        <f>TRUNC(_xlfn.TEXTBEFORE(D8," ",1,0,0),2)</f>
        <v>3.5</v>
      </c>
      <c r="D8" s="1" t="str">
        <f>'W.C.2'!J17</f>
        <v>3,5 [bar]</v>
      </c>
      <c r="E8" s="1" t="str">
        <f>_xlfn.TEXTJOIN(" ",FALSE,B8,D8)</f>
        <v>p₁ = 3,5 [bar]</v>
      </c>
    </row>
    <row r="9" spans="2:10" ht="15" customHeight="1" x14ac:dyDescent="0.25">
      <c r="B9" s="1" t="s">
        <v>165</v>
      </c>
      <c r="C9" s="1">
        <f>TRUNC(_xlfn.TEXTBEFORE(D9," ",1,0,0),2)</f>
        <v>6</v>
      </c>
      <c r="D9" s="1" t="str">
        <f>'W.C.2'!J19</f>
        <v>6 [bar]</v>
      </c>
      <c r="E9" s="1" t="str">
        <f>_xlfn.TEXTJOIN(" ",FALSE,B9,D9)</f>
        <v>p₂ = 6 [bar]</v>
      </c>
    </row>
    <row r="10" spans="2:10" ht="15" customHeight="1" x14ac:dyDescent="0.2">
      <c r="B10" s="1" t="s">
        <v>56</v>
      </c>
      <c r="C10" s="1" t="str">
        <f>'W.C.2'!J21</f>
        <v>DSV 40 DGF</v>
      </c>
      <c r="G10" s="1" t="s">
        <v>297</v>
      </c>
      <c r="H10" s="1" t="s">
        <v>146</v>
      </c>
      <c r="J10" s="1" t="str">
        <f>_xlfn.TEXTJOIN(" ",FALSE,G10,C10,D8)</f>
        <v>Do obliczeń przyjęto zawór bezpieczeństwa IMI PNEUMATEX: DSV 40 DGF 3,5 [bar]</v>
      </c>
    </row>
    <row r="11" spans="2:10" ht="15" customHeight="1" x14ac:dyDescent="0.2">
      <c r="B11" s="1" t="s">
        <v>57</v>
      </c>
      <c r="C11" s="1">
        <f>'W.C.2'!J23</f>
        <v>2</v>
      </c>
      <c r="D11" s="1" t="s">
        <v>141</v>
      </c>
      <c r="E11" s="1" t="str">
        <f>_xlfn.TEXTJOIN(" ",FALSE,C11,D11)</f>
        <v>2 szt.</v>
      </c>
      <c r="G11" s="1" t="str">
        <f>_xlfn.TEXTJOIN("  /  ",FALSE,G20,E11)</f>
        <v>2,205 [kg/s]  /  2 szt.</v>
      </c>
      <c r="J11" s="1" t="str">
        <f>_xlfn.TEXTJOIN(" ",FALSE,"Ilość przyjętych do obliczeń zaworów bezpieczeństwa:",C11,D11)</f>
        <v>Ilość przyjętych do obliczeń zaworów bezpieczeństwa: 2 szt.</v>
      </c>
    </row>
    <row r="12" spans="2:10" ht="15" customHeight="1" x14ac:dyDescent="0.2">
      <c r="B12" s="1" t="s">
        <v>158</v>
      </c>
      <c r="C12" s="1">
        <f>'W.C.2'!J25</f>
        <v>80</v>
      </c>
      <c r="D12" s="1" t="s">
        <v>162</v>
      </c>
    </row>
    <row r="13" spans="2:10" ht="15" customHeight="1" x14ac:dyDescent="0.25">
      <c r="B13" s="1" t="s">
        <v>163</v>
      </c>
      <c r="C13" s="1">
        <f>VLOOKUP(C12,G_Woda[],2,FALSE)</f>
        <v>971.8</v>
      </c>
      <c r="D13" s="1" t="s">
        <v>161</v>
      </c>
      <c r="E13" s="1" t="str">
        <f>_xlfn.TEXTJOIN(" ",FALSE,B13,C13,D13)</f>
        <v>ρ = 971,8 [kg/m³]</v>
      </c>
    </row>
    <row r="14" spans="2:10" ht="15" customHeight="1" x14ac:dyDescent="0.2">
      <c r="B14" s="1" t="s">
        <v>159</v>
      </c>
      <c r="C14" s="1" t="b">
        <v>0</v>
      </c>
      <c r="E14" s="23">
        <f>IF(C14=FALSE,0.0001,"")</f>
        <v>1E-4</v>
      </c>
    </row>
    <row r="16" spans="2:10" ht="15" customHeight="1" x14ac:dyDescent="0.2">
      <c r="B16" s="1" t="s">
        <v>145</v>
      </c>
      <c r="C16" s="1">
        <f>IF(C14=FALSE,E14,'W.C.2'!J30)</f>
        <v>1E-4</v>
      </c>
      <c r="D16" s="1" t="s">
        <v>160</v>
      </c>
      <c r="E16" s="1" t="str">
        <f>_xlfn.TEXTJOIN(" ",FALSE,B16,C16,D16)</f>
        <v>A = 0,0001 [m²]</v>
      </c>
    </row>
    <row r="18" spans="2:11" ht="15" customHeight="1" x14ac:dyDescent="0.2">
      <c r="B18" s="1" t="s">
        <v>166</v>
      </c>
      <c r="C18" s="1">
        <f>'W.C.2'!J36</f>
        <v>1</v>
      </c>
      <c r="D18" s="1" t="s">
        <v>167</v>
      </c>
      <c r="E18" s="1" t="str">
        <f>IF(C8&gt;=C9,_xlfn.TEXTJOIN(" ",FALSE,B18,C18,D18),"")</f>
        <v/>
      </c>
    </row>
    <row r="19" spans="2:11" ht="15" customHeight="1" x14ac:dyDescent="0.2">
      <c r="B19" s="1" t="s">
        <v>192</v>
      </c>
      <c r="C19" s="1">
        <f>IF(AND(K19=5,K19&lt;5,K19&gt;-1),1,IF(K19&gt;5,2,1))</f>
        <v>1</v>
      </c>
      <c r="E19" s="1" t="str">
        <f>_xlfn.TEXTJOIN(" ",FALSE,B19,C19,D19)</f>
        <v xml:space="preserve">b = 1 </v>
      </c>
      <c r="J19" s="1" t="s">
        <v>193</v>
      </c>
      <c r="K19" s="1">
        <f>C9-C8</f>
        <v>2.5</v>
      </c>
    </row>
    <row r="20" spans="2:11" ht="15" customHeight="1" x14ac:dyDescent="0.2">
      <c r="B20" s="1" t="s">
        <v>168</v>
      </c>
      <c r="C20" s="1">
        <f>ROUND(IF(C8&gt;=C9,0.44*C18,IF(C8&lt;C9,447.3*C19*C16*SQRT((C9-C8)*C13),"Error")),3)</f>
        <v>2.2050000000000001</v>
      </c>
      <c r="D20" s="1" t="s">
        <v>169</v>
      </c>
      <c r="E20" s="1" t="str">
        <f>_xlfn.TEXTJOIN(" ",FALSE,B20,C20,D20)</f>
        <v>M = 2,205 [kg/s]</v>
      </c>
      <c r="G20" s="1" t="str">
        <f>_xlfn.TEXTJOIN(" ",FALSE,C20,D20)</f>
        <v>2,205 [kg/s]</v>
      </c>
    </row>
    <row r="22" spans="2:11" ht="15" customHeight="1" x14ac:dyDescent="0.2">
      <c r="B22" s="1" t="s">
        <v>170</v>
      </c>
      <c r="C22" s="1">
        <f>C20/C11</f>
        <v>1.1025</v>
      </c>
      <c r="D22" s="1" t="s">
        <v>169</v>
      </c>
      <c r="E22" s="1" t="str">
        <f>_xlfn.TEXTJOIN(" ",FALSE,B22,C22,D22)</f>
        <v>M_obl = 1,1025 [kg/s]</v>
      </c>
      <c r="G22" s="1" t="str">
        <f>_xlfn.TEXTJOIN(" ",FALSE,C22,D22)</f>
        <v>1,1025 [kg/s]</v>
      </c>
    </row>
    <row r="24" spans="2:11" ht="15" customHeight="1" x14ac:dyDescent="0.2">
      <c r="B24" s="1" t="s">
        <v>122</v>
      </c>
      <c r="C24" s="1">
        <f>(INDEX(DSV_DGF_ciecz[],MATCH($C$10,DSV_DGF_ciecz[Typ z.b.],0),MATCH($D$8,DSV_DGF_ciecz[#Headers],0)))*0.9</f>
        <v>0.34200000000000003</v>
      </c>
    </row>
    <row r="25" spans="2:11" ht="15" customHeight="1" x14ac:dyDescent="0.25">
      <c r="B25" s="1" t="s">
        <v>171</v>
      </c>
      <c r="C25" s="1">
        <f>VLOOKUP($C$10,DSV_DGF_ciecz[],2,FALSE)</f>
        <v>1194.5899999999999</v>
      </c>
      <c r="D25" s="1" t="s">
        <v>153</v>
      </c>
      <c r="E25" s="1" t="str">
        <f>_xlfn.TEXTJOIN(" ",FALSE,B25,C25,D25)</f>
        <v>A₀ = 1194,59 [mm]</v>
      </c>
    </row>
    <row r="26" spans="2:11" ht="15" customHeight="1" x14ac:dyDescent="0.2">
      <c r="B26" s="1" t="s">
        <v>172</v>
      </c>
      <c r="C26" s="1">
        <f>ROUND(SQRT(4*C25/PI()),3)</f>
        <v>39</v>
      </c>
      <c r="D26" s="1" t="s">
        <v>153</v>
      </c>
      <c r="E26" s="1" t="str">
        <f>_xlfn.TEXTJOIN(" ",FALSE,B26,C26,D26)</f>
        <v>d₀ = 39 [mm]</v>
      </c>
    </row>
    <row r="28" spans="2:11" ht="15" customHeight="1" x14ac:dyDescent="0.2">
      <c r="B28" s="1" t="s">
        <v>298</v>
      </c>
      <c r="C28" s="1" t="str">
        <f>_xlfn.TEXTJOIN(" ",FALSE,B28,C10)</f>
        <v>Dobrano zawór bezpieczeństwa IMI PNEUMATEX: DSV 40 DGF</v>
      </c>
    </row>
    <row r="29" spans="2:11" ht="15" customHeight="1" x14ac:dyDescent="0.2">
      <c r="B29" s="1" t="s">
        <v>148</v>
      </c>
      <c r="C29" s="1" t="str">
        <f>_xlfn.TEXTJOIN(" ",FALSE,B29,D8)</f>
        <v>Ciśnienie nastawy zaworu bezpieczeństwa: 3,5 [bar]</v>
      </c>
    </row>
    <row r="32" spans="2:11" ht="15" customHeight="1" x14ac:dyDescent="0.2">
      <c r="B32" s="1" t="s">
        <v>172</v>
      </c>
      <c r="C32" s="1">
        <f>ROUND(54*SQRT(C22/(C24*SQRT(C8*C13))),3)</f>
        <v>12.696</v>
      </c>
      <c r="D32" s="1" t="s">
        <v>153</v>
      </c>
      <c r="E32" s="1" t="str">
        <f>_xlfn.TEXTJOIN(" ",FALSE,B32,C32,D32)</f>
        <v>d₀ = 12,696 [mm]</v>
      </c>
    </row>
    <row r="34" spans="2:5" ht="15" customHeight="1" x14ac:dyDescent="0.2">
      <c r="B34" s="1" t="s">
        <v>298</v>
      </c>
      <c r="C34" s="1" t="str">
        <f>_xlfn.TEXTJOIN(" ",FALSE,B34,C10)</f>
        <v>Dobrano zawór bezpieczeństwa IMI PNEUMATEX: DSV 40 DGF</v>
      </c>
    </row>
    <row r="35" spans="2:5" ht="15" customHeight="1" x14ac:dyDescent="0.2">
      <c r="B35" s="1" t="s">
        <v>148</v>
      </c>
      <c r="C35" s="1" t="str">
        <f>_xlfn.TEXTJOIN(" ",FALSE,B35,D8)</f>
        <v>Ciśnienie nastawy zaworu bezpieczeństwa: 3,5 [bar]</v>
      </c>
    </row>
    <row r="36" spans="2:5" ht="15" customHeight="1" x14ac:dyDescent="0.2">
      <c r="B36" s="1" t="s">
        <v>173</v>
      </c>
      <c r="C36" s="1" t="str">
        <f>_xlfn.TEXTJOIN(" ",FALSE,B36,E11)</f>
        <v>Ilość zaworów bezpieczeństwa: 2 szt.</v>
      </c>
    </row>
    <row r="37" spans="2:5" ht="15" customHeight="1" x14ac:dyDescent="0.2">
      <c r="B37" s="1" t="s">
        <v>174</v>
      </c>
      <c r="C37" s="1" t="str">
        <f>_xlfn.TEXTJOIN(" ",FALSE,B37,C26,D26)</f>
        <v>Średnica kanału dolotowego: 39 [mm]</v>
      </c>
    </row>
    <row r="40" spans="2:5" ht="15" customHeight="1" x14ac:dyDescent="0.25">
      <c r="B40" s="19" t="str">
        <f>IF(C26&gt;C32,"większe od",IF(C26=C32,"równe",IF(C26&lt;C32,"mniejsze od","Error")))</f>
        <v>większe od</v>
      </c>
      <c r="C40" s="19" t="str">
        <f>_xlfn.TEXTJOIN(" ",FALSE,C26,D26,"   ",B40,"   ",C32,D32)</f>
        <v>39 [mm]     większe od     12,696 [mm]</v>
      </c>
    </row>
    <row r="42" spans="2:5" ht="15" customHeight="1" x14ac:dyDescent="0.25">
      <c r="B42" s="20" t="str">
        <f>IFERROR(IF(B40="mniejsze od","", "Dobrany zawór spełnia wymagania normy PN-B-02414:1999"),"")</f>
        <v>Dobrany zawór spełnia wymagania normy PN-B-02414:1999</v>
      </c>
    </row>
    <row r="43" spans="2:5" ht="15" customHeight="1" x14ac:dyDescent="0.25">
      <c r="B43" s="21" t="str">
        <f>IF(C24=0,"Wybrany zawór nie występuje w wersji o ciśnieniu otwarcia, które wybrano!!!",IF(B40="mniejsze od","Dobrany zawór  NIE SPEŁNIA WYMAGAŃ NORMY PN-B-02414:1999", ""))</f>
        <v/>
      </c>
    </row>
    <row r="46" spans="2:5" ht="15" customHeight="1" x14ac:dyDescent="0.2">
      <c r="B46" s="1" t="str">
        <f>J7</f>
        <v>N = 2878 [kW]</v>
      </c>
    </row>
    <row r="48" spans="2:5" ht="15" customHeight="1" x14ac:dyDescent="0.2">
      <c r="B48" s="1" t="s">
        <v>175</v>
      </c>
      <c r="C48" s="1">
        <f>VLOOKUP($C$8,Tabele_parowe[],5,FALSE)</f>
        <v>2120.3000000000002</v>
      </c>
      <c r="D48" s="1" t="s">
        <v>136</v>
      </c>
      <c r="E48" s="1" t="str">
        <f>_xlfn.TEXTJOIN(" ",FALSE,B48,C48,D48)</f>
        <v>r = 2120,3 [kJ/kg]</v>
      </c>
    </row>
    <row r="50" spans="2:8" ht="15" customHeight="1" x14ac:dyDescent="0.2">
      <c r="C50" s="1" t="s">
        <v>176</v>
      </c>
      <c r="E50" s="1" t="str">
        <f>_xlfn.TEXTJOIN(" ",FALSE,C50,D8)</f>
        <v>dla p = 3,5 [bar]</v>
      </c>
    </row>
    <row r="52" spans="2:8" ht="15" customHeight="1" x14ac:dyDescent="0.2">
      <c r="B52" s="1" t="s">
        <v>177</v>
      </c>
      <c r="C52" s="1">
        <f>ROUND(3600*(C7/C48),3)</f>
        <v>4886.4780000000001</v>
      </c>
      <c r="D52" s="1" t="s">
        <v>127</v>
      </c>
      <c r="E52" s="1" t="str">
        <f>_xlfn.TEXTJOIN(" ",FALSE,B52,C52,D52)</f>
        <v>m = 4886,478 [kg/h]</v>
      </c>
      <c r="H52" s="1" t="str">
        <f>_xlfn.TEXTJOIN(" ",FALSE,C52,D52)</f>
        <v>4886,478 [kg/h]</v>
      </c>
    </row>
    <row r="53" spans="2:8" ht="15" customHeight="1" x14ac:dyDescent="0.2">
      <c r="B53" s="1" t="s">
        <v>125</v>
      </c>
      <c r="C53" s="24" t="s">
        <v>178</v>
      </c>
      <c r="E53" s="1" t="str">
        <f>_xlfn.TEXTJOIN(" ",FALSE,B53,C53,C52,D52)</f>
        <v>m ≥ 4886,478 [kg/h]</v>
      </c>
    </row>
    <row r="55" spans="2:8" ht="15" customHeight="1" x14ac:dyDescent="0.2">
      <c r="B55" s="1" t="s">
        <v>179</v>
      </c>
      <c r="C55" s="1">
        <f>C52/C11</f>
        <v>2443.239</v>
      </c>
      <c r="D55" s="1" t="s">
        <v>127</v>
      </c>
      <c r="E55" s="1" t="str">
        <f>_xlfn.TEXTJOIN(" ",FALSE,C55,D55)</f>
        <v>2443,239 [kg/h]</v>
      </c>
    </row>
    <row r="57" spans="2:8" ht="15" customHeight="1" x14ac:dyDescent="0.2">
      <c r="B57" s="1" t="s">
        <v>91</v>
      </c>
      <c r="C57" s="1">
        <f>VLOOKUP($C$8,Woda_prapetry[],3,FALSE)</f>
        <v>0.53</v>
      </c>
    </row>
    <row r="58" spans="2:8" ht="15" customHeight="1" x14ac:dyDescent="0.2">
      <c r="B58" s="1" t="s">
        <v>92</v>
      </c>
      <c r="C58" s="1">
        <v>1</v>
      </c>
    </row>
    <row r="60" spans="2:8" ht="15" customHeight="1" x14ac:dyDescent="0.2">
      <c r="B60" s="1" t="s">
        <v>120</v>
      </c>
      <c r="C60" s="1">
        <f>(INDEX(DSV_DGF_par_i_gaz[],MATCH($C$10,DSV_DGF_par_i_gaz[Typ z.b.],0),MATCH($D$8,DSV_DGF_par_i_gaz[#Headers],0)))*0.9</f>
        <v>0.49500000000000005</v>
      </c>
    </row>
    <row r="62" spans="2:8" ht="15" customHeight="1" x14ac:dyDescent="0.25">
      <c r="B62" s="1" t="s">
        <v>164</v>
      </c>
      <c r="C62" s="1">
        <f>1.1*C8*0.1</f>
        <v>0.38500000000000006</v>
      </c>
      <c r="D62" s="1" t="s">
        <v>131</v>
      </c>
      <c r="E62" s="1" t="str">
        <f>_xlfn.TEXTJOIN(" ",FALSE,C62,D62)</f>
        <v>0,385 [MPa]</v>
      </c>
    </row>
    <row r="64" spans="2:8" ht="15" customHeight="1" x14ac:dyDescent="0.25">
      <c r="B64" s="1" t="s">
        <v>145</v>
      </c>
      <c r="C64" s="1">
        <f>ROUND(C55/(10*C57*C58*C60*(C62+0.1)),3)</f>
        <v>1920.1849999999999</v>
      </c>
      <c r="D64" s="1" t="s">
        <v>144</v>
      </c>
      <c r="E64" s="1" t="str">
        <f>_xlfn.TEXTJOIN(" ",FALSE,B64,C64,D64)</f>
        <v>A = 1920,185 [mm²]</v>
      </c>
    </row>
    <row r="66" spans="2:5" ht="15" customHeight="1" x14ac:dyDescent="0.2">
      <c r="B66" s="1" t="s">
        <v>180</v>
      </c>
      <c r="C66" s="1">
        <f>ROUND(SQRT(4*C64/PI()),3)</f>
        <v>49.445</v>
      </c>
      <c r="D66" s="1" t="s">
        <v>153</v>
      </c>
      <c r="E66" s="1" t="str">
        <f>_xlfn.TEXTJOIN(" ",FALSE,C66,D66)</f>
        <v>49,445 [mm]</v>
      </c>
    </row>
    <row r="68" spans="2:5" ht="15" customHeight="1" x14ac:dyDescent="0.25">
      <c r="B68" s="1" t="s">
        <v>182</v>
      </c>
      <c r="C68" s="1">
        <f>VLOOKUP($C$10,DSV_DGF_ciecz[],2,FALSE)</f>
        <v>1194.5899999999999</v>
      </c>
      <c r="D68" s="1" t="s">
        <v>144</v>
      </c>
      <c r="E68" s="1" t="str">
        <f>_xlfn.TEXTJOIN(" ",FALSE,C68,D68)</f>
        <v>1194,59 [mm²]</v>
      </c>
    </row>
    <row r="70" spans="2:5" ht="15" customHeight="1" x14ac:dyDescent="0.2">
      <c r="B70" s="1" t="s">
        <v>298</v>
      </c>
      <c r="C70" s="1" t="str">
        <f>_xlfn.TEXTJOIN(" ",FALSE,B70,C10)</f>
        <v>Dobrano zawór bezpieczeństwa IMI PNEUMATEX: DSV 40 DGF</v>
      </c>
    </row>
    <row r="71" spans="2:5" ht="15" customHeight="1" x14ac:dyDescent="0.2">
      <c r="B71" s="1" t="s">
        <v>148</v>
      </c>
      <c r="C71" s="1" t="str">
        <f>_xlfn.TEXTJOIN(" ",FALSE,B71,D8)</f>
        <v>Ciśnienie nastawy zaworu bezpieczeństwa: 3,5 [bar]</v>
      </c>
    </row>
    <row r="72" spans="2:5" ht="15" customHeight="1" x14ac:dyDescent="0.2">
      <c r="B72" s="1" t="s">
        <v>149</v>
      </c>
      <c r="C72" s="1" t="str">
        <f>_xlfn.TEXTJOIN(" ",FALSE,B72,E11)</f>
        <v>Ilość dobranych zaworów bezpieczeństwa: 2 szt.</v>
      </c>
    </row>
    <row r="73" spans="2:5" ht="15" customHeight="1" x14ac:dyDescent="0.2">
      <c r="B73" s="1" t="s">
        <v>181</v>
      </c>
      <c r="C73" s="1" t="str">
        <f>_xlfn.TEXTJOIN(" ",FALSE,B73,E68)</f>
        <v>Najmniejsza powierzchnia kanału dolotowego: 1194,59 [mm²]</v>
      </c>
    </row>
    <row r="76" spans="2:5" ht="15" customHeight="1" x14ac:dyDescent="0.2">
      <c r="B76" s="1" t="s">
        <v>183</v>
      </c>
      <c r="C76" s="1">
        <f>ROUND(10*C57*C58*C60*(C62+0.1)*C68,3)</f>
        <v>1519.9929999999999</v>
      </c>
      <c r="D76" s="1" t="s">
        <v>127</v>
      </c>
      <c r="E76" s="1" t="str">
        <f>_xlfn.TEXTJOIN(" ",FALSE,C76,D76)</f>
        <v>1519,993 [kg/h]</v>
      </c>
    </row>
    <row r="77" spans="2:5" ht="15" customHeight="1" x14ac:dyDescent="0.2">
      <c r="B77" s="1" t="s">
        <v>184</v>
      </c>
      <c r="C77" s="1">
        <f>C76*C11</f>
        <v>3039.9859999999999</v>
      </c>
      <c r="D77" s="1" t="s">
        <v>127</v>
      </c>
      <c r="E77" s="1" t="str">
        <f>_xlfn.TEXTJOIN(" ",FALSE,C77,D77)</f>
        <v>3039,986 [kg/h]</v>
      </c>
    </row>
    <row r="79" spans="2:5" ht="15" customHeight="1" x14ac:dyDescent="0.2">
      <c r="B79" s="1" t="s">
        <v>149</v>
      </c>
    </row>
    <row r="80" spans="2:5" ht="15" customHeight="1" x14ac:dyDescent="0.2">
      <c r="B80" s="1" t="s">
        <v>155</v>
      </c>
    </row>
    <row r="81" spans="2:10" ht="15" customHeight="1" x14ac:dyDescent="0.2">
      <c r="B81" s="1" t="s">
        <v>156</v>
      </c>
    </row>
    <row r="84" spans="2:10" ht="15" customHeight="1" x14ac:dyDescent="0.25">
      <c r="B84" s="19" t="str">
        <f>IF(C77&gt;C52,"większe od",IF(C77=C52,"równe",IF(C77&lt;C52,"mniejsze od","Error")))</f>
        <v>mniejsze od</v>
      </c>
      <c r="J84" s="1" t="str">
        <f>_xlfn.TEXTJOIN(" ",FALSE,E77,"   ",B84,"   ",H52)</f>
        <v>3039,986 [kg/h]     mniejsze od     4886,478 [kg/h]</v>
      </c>
    </row>
    <row r="86" spans="2:10" ht="15" customHeight="1" x14ac:dyDescent="0.25">
      <c r="B86" s="20" t="str">
        <f>IFERROR(IF(B84="mniejsze od","", "Dobrane zabezpieczenie spełnia wymagania WUDT-UC-KW/04"),"")</f>
        <v/>
      </c>
    </row>
    <row r="87" spans="2:10" ht="15" customHeight="1" x14ac:dyDescent="0.25">
      <c r="B87" s="21" t="str">
        <f>IF(C60=0,"Wybrany zawór nie występuje w wersji o ciśnieniu otwarcia, które wybrano!!!",IF(B84="mniejsze od","Dobrane zabezpieczenie NIE SPEŁNIA wymagań WUDT-UC-KW/04; WYBIERZ WIĘKSZY ZAWÓR", ""))</f>
        <v>Dobrane zabezpieczenie NIE SPEŁNIA wymagań WUDT-UC-KW/04; WYBIERZ WIĘKSZY ZAWÓR</v>
      </c>
    </row>
    <row r="90" spans="2:10" ht="15" customHeight="1" x14ac:dyDescent="0.2">
      <c r="B90" s="1" t="s">
        <v>168</v>
      </c>
      <c r="C90" s="1">
        <f>ROUND((C26^2*C24*SQRT(C8*C13))/54^2,3)</f>
        <v>10.404</v>
      </c>
      <c r="D90" s="1" t="s">
        <v>169</v>
      </c>
      <c r="E90" s="1" t="str">
        <f>_xlfn.TEXTJOIN(" ",FALSE,B90,C90,D90)</f>
        <v>M = 10,404 [kg/s]</v>
      </c>
    </row>
    <row r="92" spans="2:10" ht="15" customHeight="1" x14ac:dyDescent="0.2">
      <c r="B92" s="1" t="s">
        <v>185</v>
      </c>
      <c r="C92" s="1">
        <f>ROUND(C90*3600/1000,2)</f>
        <v>37.450000000000003</v>
      </c>
      <c r="D92" s="1" t="s">
        <v>188</v>
      </c>
      <c r="E92" s="1" t="str">
        <f>_xlfn.TEXTJOIN(" ",FALSE,C92,D92)</f>
        <v>37,45 [m³/h]</v>
      </c>
    </row>
    <row r="93" spans="2:10" ht="15" customHeight="1" x14ac:dyDescent="0.2">
      <c r="B93" s="1" t="s">
        <v>186</v>
      </c>
      <c r="C93" s="1">
        <f>ROUND(C20*3600/1000,2)</f>
        <v>7.94</v>
      </c>
      <c r="D93" s="1" t="s">
        <v>188</v>
      </c>
      <c r="E93" s="1" t="str">
        <f>_xlfn.TEXTJOIN(" ",FALSE,C93,D93)</f>
        <v>7,94 [m³/h]</v>
      </c>
    </row>
    <row r="94" spans="2:10" ht="15" customHeight="1" x14ac:dyDescent="0.2">
      <c r="B94" s="1" t="s">
        <v>187</v>
      </c>
      <c r="C94" s="1">
        <f>ROUND(C92-C93,2)</f>
        <v>29.51</v>
      </c>
      <c r="D94" s="1" t="s">
        <v>188</v>
      </c>
      <c r="E94" s="1" t="str">
        <f>_xlfn.TEXTJOIN(" ",FALSE,C94,D94)</f>
        <v>29,51 [m³/h]</v>
      </c>
    </row>
    <row r="97" spans="2:5" ht="15" customHeight="1" x14ac:dyDescent="0.2">
      <c r="B97" s="1" t="s">
        <v>189</v>
      </c>
      <c r="C97" s="1">
        <f>IFERROR(IF(C9&lt;=C8,"Kryza niepotrzebna",ROUND(5.6*SQRT(C94/(C9-C8)),2)),"Error")</f>
        <v>19.239999999999998</v>
      </c>
      <c r="D97" s="1" t="s">
        <v>153</v>
      </c>
      <c r="E97" s="1" t="str">
        <f>IF(C8&gt;=C9,C97,_xlfn.TEXTJOIN(" ",FALSE,C97,D97))</f>
        <v>19,24 [mm]</v>
      </c>
    </row>
    <row r="99" spans="2:5" ht="15" customHeight="1" x14ac:dyDescent="0.2">
      <c r="B99" s="1" t="s">
        <v>190</v>
      </c>
      <c r="C99" s="1" t="str">
        <f>IF(C8&gt;=C9,E97,_xlfn.TEXTJOIN(" ",FALSE,B99,E97))</f>
        <v>Należy zastosować kryzę dławiącą o średnicy równej lub mniejszej od: 19,24 [mm]</v>
      </c>
    </row>
    <row r="100" spans="2:5" ht="15" customHeight="1" x14ac:dyDescent="0.2">
      <c r="B100" s="1" t="s">
        <v>191</v>
      </c>
      <c r="C100" s="1" t="str">
        <f>IF(C8&gt;=C9,"",_xlfn.TEXTJOIN(" ",FALSE,B100,E94))</f>
        <v>lub ogranicznik przepływu uzupełniającego do poziomu: 29,51 [m³/h]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B2A96-5200-4194-8E21-30C3774622AD}">
  <sheetPr>
    <tabColor rgb="FF738FB4"/>
  </sheetPr>
  <dimension ref="E1:L150"/>
  <sheetViews>
    <sheetView showGridLines="0" showRowColHeaders="0" zoomScaleNormal="100" zoomScaleSheetLayoutView="100" workbookViewId="0">
      <pane ySplit="3" topLeftCell="A4" activePane="bottomLeft" state="frozen"/>
      <selection activeCell="D35" sqref="D35"/>
      <selection pane="bottomLeft" activeCell="E10" sqref="E10:L11"/>
    </sheetView>
  </sheetViews>
  <sheetFormatPr defaultRowHeight="15" customHeight="1" x14ac:dyDescent="0.2"/>
  <cols>
    <col min="1" max="16" width="9.140625" style="1"/>
    <col min="17" max="17" width="13.140625" style="1" bestFit="1" customWidth="1"/>
    <col min="18" max="24" width="9.140625" style="1"/>
    <col min="25" max="25" width="13.140625" style="1" bestFit="1" customWidth="1"/>
    <col min="26" max="30" width="9.140625" style="1"/>
    <col min="31" max="31" width="13.140625" style="1" bestFit="1" customWidth="1"/>
    <col min="32" max="16384" width="9.140625" style="1"/>
  </cols>
  <sheetData>
    <row r="1" spans="5:12" s="3" customFormat="1" ht="15" customHeight="1" x14ac:dyDescent="0.2"/>
    <row r="2" spans="5:12" s="3" customFormat="1" ht="15" customHeight="1" x14ac:dyDescent="0.2"/>
    <row r="3" spans="5:12" s="3" customFormat="1" ht="15" customHeight="1" x14ac:dyDescent="0.2"/>
    <row r="10" spans="5:12" ht="15" customHeight="1" x14ac:dyDescent="0.2">
      <c r="E10" s="45" t="s">
        <v>8</v>
      </c>
      <c r="F10" s="45"/>
      <c r="G10" s="45"/>
      <c r="H10" s="45"/>
      <c r="I10" s="45"/>
      <c r="J10" s="45"/>
      <c r="K10" s="45"/>
      <c r="L10" s="45"/>
    </row>
    <row r="11" spans="5:12" ht="15" customHeight="1" x14ac:dyDescent="0.2">
      <c r="E11" s="45"/>
      <c r="F11" s="45"/>
      <c r="G11" s="45"/>
      <c r="H11" s="45"/>
      <c r="I11" s="45"/>
      <c r="J11" s="45"/>
      <c r="K11" s="45"/>
      <c r="L11" s="45"/>
    </row>
    <row r="12" spans="5:12" ht="15" customHeight="1" x14ac:dyDescent="0.2">
      <c r="E12" s="45" t="s">
        <v>364</v>
      </c>
      <c r="F12" s="45"/>
      <c r="G12" s="45"/>
      <c r="H12" s="45"/>
      <c r="I12" s="45"/>
      <c r="J12" s="45"/>
      <c r="K12" s="45"/>
      <c r="L12" s="45"/>
    </row>
    <row r="13" spans="5:12" ht="15" customHeight="1" x14ac:dyDescent="0.2">
      <c r="E13" s="45"/>
      <c r="F13" s="45"/>
      <c r="G13" s="45"/>
      <c r="H13" s="45"/>
      <c r="I13" s="45"/>
      <c r="J13" s="45"/>
      <c r="K13" s="45"/>
      <c r="L13" s="45"/>
    </row>
    <row r="15" spans="5:12" ht="15" customHeight="1" x14ac:dyDescent="0.25">
      <c r="J15" s="46" t="s">
        <v>74</v>
      </c>
      <c r="K15" s="46"/>
    </row>
    <row r="17" spans="10:12" ht="15" customHeight="1" x14ac:dyDescent="0.25">
      <c r="J17" s="48" t="s">
        <v>47</v>
      </c>
      <c r="K17" s="48"/>
    </row>
    <row r="19" spans="10:12" ht="15" customHeight="1" x14ac:dyDescent="0.25">
      <c r="J19" s="36">
        <v>2</v>
      </c>
    </row>
    <row r="21" spans="10:12" ht="15" customHeight="1" x14ac:dyDescent="0.25">
      <c r="J21" s="48" t="s">
        <v>16</v>
      </c>
      <c r="K21" s="48"/>
      <c r="L21" s="48"/>
    </row>
    <row r="23" spans="10:12" ht="15" customHeight="1" x14ac:dyDescent="0.25">
      <c r="J23" s="55">
        <v>30</v>
      </c>
      <c r="K23" s="55"/>
    </row>
    <row r="25" spans="10:12" ht="15" customHeight="1" x14ac:dyDescent="0.25">
      <c r="J25" s="54">
        <v>5</v>
      </c>
      <c r="K25" s="54"/>
    </row>
    <row r="27" spans="10:12" ht="15" customHeight="1" x14ac:dyDescent="0.2">
      <c r="J27" s="53">
        <v>40</v>
      </c>
      <c r="K27" s="53"/>
    </row>
    <row r="28" spans="10:12" ht="15" customHeight="1" x14ac:dyDescent="0.2">
      <c r="J28" s="53"/>
      <c r="K28" s="53"/>
    </row>
    <row r="30" spans="10:12" ht="15" customHeight="1" x14ac:dyDescent="0.2">
      <c r="J30" s="30">
        <f>'obl_I.Ch.'!C14</f>
        <v>1000</v>
      </c>
      <c r="K30" s="30"/>
    </row>
    <row r="32" spans="10:12" ht="15" customHeight="1" x14ac:dyDescent="0.2">
      <c r="J32" s="30">
        <f>'obl_I.Ch.'!C17</f>
        <v>992.2</v>
      </c>
      <c r="K32" s="30"/>
    </row>
    <row r="34" spans="10:11" ht="15" customHeight="1" x14ac:dyDescent="0.25">
      <c r="J34" s="51">
        <v>15</v>
      </c>
      <c r="K34" s="51"/>
    </row>
    <row r="36" spans="10:11" ht="15" customHeight="1" x14ac:dyDescent="0.25">
      <c r="J36" s="52">
        <v>180</v>
      </c>
      <c r="K36" s="52"/>
    </row>
    <row r="143" s="3" customFormat="1" ht="15" customHeight="1" x14ac:dyDescent="0.2"/>
    <row r="144" s="3" customFormat="1" ht="15" customHeight="1" x14ac:dyDescent="0.2"/>
    <row r="145" s="3" customFormat="1" ht="15" customHeight="1" x14ac:dyDescent="0.2"/>
    <row r="146" s="3" customFormat="1" ht="15" customHeight="1" x14ac:dyDescent="0.2"/>
    <row r="147" s="3" customFormat="1" ht="15" customHeight="1" x14ac:dyDescent="0.2"/>
    <row r="148" s="3" customFormat="1" ht="15" customHeight="1" x14ac:dyDescent="0.2"/>
    <row r="149" s="3" customFormat="1" ht="15" customHeight="1" x14ac:dyDescent="0.2"/>
    <row r="150" s="3" customFormat="1" ht="15" customHeight="1" x14ac:dyDescent="0.2"/>
  </sheetData>
  <sheetProtection algorithmName="SHA-512" hashValue="QJcQIrCdanRiKZ1zPrMuYcdl8rKv3WegMp90Kp5MqE8qLG4qLUR3x1ehmsQs2Yy+N49oQeR6fOP7bdk1kuLJvQ==" saltValue="E36p709zrkIOTuvQ+t1iIA==" spinCount="100000" sheet="1" objects="1" scenarios="1" selectLockedCells="1"/>
  <mergeCells count="10">
    <mergeCell ref="J36:K36"/>
    <mergeCell ref="J27:K28"/>
    <mergeCell ref="J34:K34"/>
    <mergeCell ref="J25:K25"/>
    <mergeCell ref="J23:K23"/>
    <mergeCell ref="E10:L11"/>
    <mergeCell ref="E12:L13"/>
    <mergeCell ref="J15:K15"/>
    <mergeCell ref="J17:K17"/>
    <mergeCell ref="J21:L21"/>
  </mergeCells>
  <dataValidations count="4">
    <dataValidation type="list" allowBlank="1" showInputMessage="1" showErrorMessage="1" sqref="J15:K15" xr:uid="{C7D10950-0F00-4F54-B33D-E1F3E3C6C5D2}">
      <formula1>INDIRECT("DSV_DGF_par_i_gaz[[#Nagłówki];[2 '[bar']]:[25 '[bar']]]")</formula1>
    </dataValidation>
    <dataValidation type="list" allowBlank="1" showInputMessage="1" showErrorMessage="1" sqref="J17:K17" xr:uid="{31EA09C0-9FA5-4784-B707-439730CB784E}">
      <formula1>INDIRECT("DSV_DGF_WL[Typ z.b.]")</formula1>
    </dataValidation>
    <dataValidation type="list" allowBlank="1" showInputMessage="1" showErrorMessage="1" sqref="Y27" xr:uid="{4179EC7F-06E0-4C83-B50C-9F28B220A262}">
      <formula1>INDIRECT("G_PEG[t °C]")</formula1>
    </dataValidation>
    <dataValidation type="list" allowBlank="1" showInputMessage="1" showErrorMessage="1" sqref="J25:K25" xr:uid="{B6B72C38-6367-4B3D-86D4-29EC85EFF909}">
      <formula1>INDIRECT("Glikol!F18:F88")</formula1>
    </dataValidation>
  </dataValidations>
  <pageMargins left="0.7" right="0.7" top="0.75" bottom="0.75" header="0.3" footer="0.3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6" r:id="rId4" name="Spinner 2">
              <controlPr defaultSize="0" autoPict="0">
                <anchor moveWithCells="1" sizeWithCells="1">
                  <from>
                    <xdr:col>10</xdr:col>
                    <xdr:colOff>342900</xdr:colOff>
                    <xdr:row>17</xdr:row>
                    <xdr:rowOff>123825</xdr:rowOff>
                  </from>
                  <to>
                    <xdr:col>11</xdr:col>
                    <xdr:colOff>276225</xdr:colOff>
                    <xdr:row>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1" r:id="rId5" name="Spinner 7">
              <controlPr defaultSize="0" autoPict="0">
                <anchor moveWithCells="1" sizeWithCells="1">
                  <from>
                    <xdr:col>10</xdr:col>
                    <xdr:colOff>342900</xdr:colOff>
                    <xdr:row>26</xdr:row>
                    <xdr:rowOff>28575</xdr:rowOff>
                  </from>
                  <to>
                    <xdr:col>11</xdr:col>
                    <xdr:colOff>276225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2" r:id="rId6" name="Spinner 8">
              <controlPr defaultSize="0" autoPict="0">
                <anchor moveWithCells="1" sizeWithCells="1">
                  <from>
                    <xdr:col>10</xdr:col>
                    <xdr:colOff>342900</xdr:colOff>
                    <xdr:row>34</xdr:row>
                    <xdr:rowOff>123825</xdr:rowOff>
                  </from>
                  <to>
                    <xdr:col>11</xdr:col>
                    <xdr:colOff>276225</xdr:colOff>
                    <xdr:row>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4" r:id="rId7" name="Spinner 10">
              <controlPr defaultSize="0" autoPict="0">
                <anchor moveWithCells="1" sizeWithCells="1">
                  <from>
                    <xdr:col>10</xdr:col>
                    <xdr:colOff>342900</xdr:colOff>
                    <xdr:row>21</xdr:row>
                    <xdr:rowOff>123825</xdr:rowOff>
                  </from>
                  <to>
                    <xdr:col>11</xdr:col>
                    <xdr:colOff>276225</xdr:colOff>
                    <xdr:row>23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4CD0D5-55C2-44CD-9ED6-27EF1FEC45C6}">
          <x14:formula1>
            <xm:f>Glikol!$E$7:$E$9</xm:f>
          </x14:formula1>
          <xm:sqref>J21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AFCD8-D45B-4DD4-AC9D-F5E2328624DF}">
  <sheetPr>
    <tabColor rgb="FF738FB4"/>
  </sheetPr>
  <dimension ref="B3:M50"/>
  <sheetViews>
    <sheetView topLeftCell="A2" workbookViewId="0">
      <selection activeCell="C27" sqref="C27"/>
    </sheetView>
  </sheetViews>
  <sheetFormatPr defaultRowHeight="15" customHeight="1" x14ac:dyDescent="0.2"/>
  <cols>
    <col min="1" max="1" width="9.140625" style="1"/>
    <col min="2" max="2" width="18.7109375" style="1" bestFit="1" customWidth="1"/>
    <col min="3" max="3" width="17.28515625" style="1" bestFit="1" customWidth="1"/>
    <col min="4" max="16384" width="9.140625" style="1"/>
  </cols>
  <sheetData>
    <row r="3" spans="2:12" ht="15" customHeight="1" x14ac:dyDescent="0.2">
      <c r="B3" s="1" t="s">
        <v>9</v>
      </c>
      <c r="C3" s="1" t="str">
        <f>'I.Ch.'!E10</f>
        <v>IMI Hydronic Engineering</v>
      </c>
    </row>
    <row r="4" spans="2:12" ht="15" customHeight="1" x14ac:dyDescent="0.2">
      <c r="B4" s="1" t="s">
        <v>10</v>
      </c>
      <c r="C4" s="1" t="str">
        <f>'I.Ch.'!E12</f>
        <v>imię nazwisko</v>
      </c>
    </row>
    <row r="5" spans="2:12" ht="15" customHeight="1" x14ac:dyDescent="0.2">
      <c r="B5" s="1" t="s">
        <v>11</v>
      </c>
      <c r="C5" s="4">
        <f ca="1">NOW()</f>
        <v>45399.654134490738</v>
      </c>
    </row>
    <row r="7" spans="2:12" ht="15" customHeight="1" x14ac:dyDescent="0.2">
      <c r="B7" s="1" t="s">
        <v>55</v>
      </c>
      <c r="C7" s="1" t="str">
        <f>'I.Ch.'!J15</f>
        <v>10 [bar]</v>
      </c>
      <c r="D7" s="1">
        <f>TRUNC(_xlfn.TEXTBEFORE(C7," ",1,0,0),2)</f>
        <v>10</v>
      </c>
    </row>
    <row r="8" spans="2:12" ht="15" customHeight="1" x14ac:dyDescent="0.2">
      <c r="B8" s="1" t="s">
        <v>56</v>
      </c>
      <c r="C8" s="1" t="str">
        <f>'I.Ch.'!J17</f>
        <v>DSV 15 DGF</v>
      </c>
    </row>
    <row r="9" spans="2:12" ht="15" customHeight="1" x14ac:dyDescent="0.2">
      <c r="B9" s="1" t="s">
        <v>57</v>
      </c>
      <c r="C9" s="1">
        <f>'I.Ch.'!J19</f>
        <v>2</v>
      </c>
      <c r="D9" s="1" t="s">
        <v>141</v>
      </c>
      <c r="E9" s="1" t="s">
        <v>206</v>
      </c>
      <c r="F9" s="1" t="str">
        <f>_xlfn.TEXTJOIN(" ",FALSE,E9,C9,D9)</f>
        <v>Ilość przyjętych do obliczeń zaworów bezpieczeństwa: 2 szt.</v>
      </c>
    </row>
    <row r="10" spans="2:12" ht="15" customHeight="1" x14ac:dyDescent="0.2">
      <c r="B10" s="1" t="s">
        <v>194</v>
      </c>
      <c r="C10" s="1" t="str">
        <f>'I.Ch.'!J21</f>
        <v>Woda</v>
      </c>
      <c r="E10" s="1" t="str">
        <f>IF(C10="Woda",C10,_xlfn.TEXTJOIN(" - ",FALSE,C10,C11))</f>
        <v>Woda</v>
      </c>
    </row>
    <row r="11" spans="2:12" ht="15" customHeight="1" x14ac:dyDescent="0.2">
      <c r="B11" s="1" t="s">
        <v>195</v>
      </c>
      <c r="C11" s="25" t="str">
        <f>'I.Ch.'!J23&amp;" "&amp;"%"</f>
        <v>30 %</v>
      </c>
    </row>
    <row r="13" spans="2:12" ht="15" customHeight="1" x14ac:dyDescent="0.25">
      <c r="B13" s="1" t="s">
        <v>196</v>
      </c>
      <c r="C13" s="1">
        <f>'I.Ch.'!J25</f>
        <v>5</v>
      </c>
      <c r="D13" s="1" t="s">
        <v>162</v>
      </c>
      <c r="F13" s="1" t="str">
        <f>_xlfn.TEXTJOIN(" ",FALSE,B13,C13,D13)</f>
        <v>T₁ = 5 °C</v>
      </c>
    </row>
    <row r="14" spans="2:12" ht="15" customHeight="1" x14ac:dyDescent="0.25">
      <c r="B14" s="26" t="s">
        <v>197</v>
      </c>
      <c r="C14" s="1">
        <f>ROUND(
   IF(VLOOKUP(C13,
     IF(C10=Glikol!$E$7,G_Woda[],
     IF(C10=Glikol!$E$8,G_PEG[],
     IF(C10=Glikol!$E$9,G_PPG[],"Error"))),
     IF(C10=Glikol!$E$7,2,
     IF(C10=Glikol!$E$8,
          MATCH(C11,G_PEG[#Headers],0),
     IF(C10=Glikol!$E$9,
          MATCH(C11,G_PPG[#Headers],0),"Error"))),FALSE)&lt;=0,
"brak danych",
VLOOKUP(C13,
     IF(C10=Glikol!$E$7,G_Woda[],
     IF(C10=Glikol!$E$8,G_PEG[],
     IF(C10=Glikol!$E$9,G_PPG[],"Error"))),
     IF(C10=Glikol!$E$7,2,
     IF(C10=Glikol!$E$8,
          MATCH(C11,G_PEG[#Headers],0),
     IF(C10=Glikol!$E$9,
          MATCH(C11,G_PPG[#Headers],0),"Error"))),FALSE)),
3)</f>
        <v>1000</v>
      </c>
      <c r="D14" s="1" t="s">
        <v>161</v>
      </c>
      <c r="F14" s="1" t="str">
        <f>_xlfn.TEXTJOIN(" ",FALSE,B14,C14,D14)</f>
        <v>ρ₁ = 1000 [kg/m³]</v>
      </c>
      <c r="H14" s="1" t="str">
        <f>_xlfn.TEXTJOIN(" ",FALSE,C14,D14)</f>
        <v>1000 [kg/m³]</v>
      </c>
      <c r="K14" s="23" t="str">
        <f>IF(L14&lt;10000,"",L14)</f>
        <v/>
      </c>
      <c r="L14" s="23">
        <f>IFERROR(C14,IF(C13&lt;0,"Temperatura jest poniżej punktu krystalizacji dla wybranej cieczy.","Temperatura jest poza zakrecem pracy"))</f>
        <v>1000</v>
      </c>
    </row>
    <row r="16" spans="2:12" ht="15" customHeight="1" x14ac:dyDescent="0.25">
      <c r="B16" s="1" t="s">
        <v>198</v>
      </c>
      <c r="C16" s="1">
        <f>'I.Ch.'!J27</f>
        <v>40</v>
      </c>
      <c r="D16" s="1" t="s">
        <v>162</v>
      </c>
      <c r="F16" s="1" t="str">
        <f>_xlfn.TEXTJOIN(" ",FALSE,B16,C16,D16)</f>
        <v>T₂ = 40 °C</v>
      </c>
    </row>
    <row r="17" spans="2:13" ht="15" customHeight="1" x14ac:dyDescent="0.25">
      <c r="B17" s="26" t="s">
        <v>199</v>
      </c>
      <c r="C17" s="1">
        <f>ROUND(
   IF(VLOOKUP(C16,
     IF(C10=Glikol!$E$7,G_Woda[],
     IF(C10=Glikol!$E$8,G_PEG[],
     IF(C10=Glikol!$E$9,G_PPG[],"Error"))),
     IF(C10=Glikol!$E$7,2,
     IF(C10=Glikol!$E$8,
          MATCH(C11,G_PEG[#Headers],0),
     IF(C10=Glikol!$E$9,
          MATCH(C11,G_PPG[#Headers],0),"Error"))),FALSE)&lt;=0,
"brak danych",
VLOOKUP(C16,
     IF(C10=Glikol!$E$7,G_Woda[],
     IF(C10=Glikol!$E$8,G_PEG[],
     IF(C10=Glikol!$E$9,G_PPG[],"Error"))),
     IF(C10=Glikol!$E$7,2,
     IF(C10=Glikol!$E$8,
          MATCH(C11,G_PEG[#Headers],0),
     IF(C10=Glikol!$E$9,
          MATCH(C11,G_PPG[#Headers],0),"Error"))),FALSE)),
3)</f>
        <v>992.2</v>
      </c>
      <c r="D17" s="1" t="s">
        <v>161</v>
      </c>
      <c r="F17" s="1" t="str">
        <f>_xlfn.TEXTJOIN(" ",FALSE,B17,C17,D17)</f>
        <v>ρ₂ = 992,2 [kg/m³]</v>
      </c>
      <c r="H17" s="1" t="str">
        <f>_xlfn.TEXTJOIN(" ",FALSE,C17,D17)</f>
        <v>992,2 [kg/m³]</v>
      </c>
    </row>
    <row r="19" spans="2:13" ht="15" customHeight="1" x14ac:dyDescent="0.2">
      <c r="B19" s="1" t="s">
        <v>166</v>
      </c>
      <c r="C19" s="1">
        <f>'I.Ch.'!$J$34</f>
        <v>15</v>
      </c>
      <c r="D19" s="1" t="s">
        <v>167</v>
      </c>
      <c r="F19" s="1" t="str">
        <f>_xlfn.TEXTJOIN(" ",FALSE,B19,C19,D19)</f>
        <v>V = 15 [m³]</v>
      </c>
      <c r="M19" s="1" t="str">
        <f>IF(M17&lt;10000,"",M17)</f>
        <v/>
      </c>
    </row>
    <row r="21" spans="2:13" ht="15" customHeight="1" x14ac:dyDescent="0.2">
      <c r="B21" s="1" t="s">
        <v>201</v>
      </c>
      <c r="C21" s="1">
        <f>'I.Ch.'!$J$36</f>
        <v>180</v>
      </c>
      <c r="D21" s="1" t="s">
        <v>202</v>
      </c>
      <c r="F21" s="1" t="str">
        <f>_xlfn.TEXTJOIN(" ",FALSE,B21,C21,D21)</f>
        <v>∆t = 180 [s]</v>
      </c>
    </row>
    <row r="23" spans="2:13" ht="15" customHeight="1" x14ac:dyDescent="0.25">
      <c r="B23" s="1" t="s">
        <v>203</v>
      </c>
      <c r="C23" s="1">
        <f>ROUND(1/C14,7)</f>
        <v>1E-3</v>
      </c>
      <c r="D23" s="1" t="s">
        <v>205</v>
      </c>
      <c r="F23" s="1" t="str">
        <f>_xlfn.TEXTJOIN(" ",FALSE,B23,C23,D23)</f>
        <v>V₁ = 0,001 [m³/kg]</v>
      </c>
    </row>
    <row r="24" spans="2:13" ht="15" customHeight="1" x14ac:dyDescent="0.25">
      <c r="B24" s="1" t="s">
        <v>204</v>
      </c>
      <c r="C24" s="1">
        <f>ROUND(1/C17,7)</f>
        <v>1.0078999999999999E-3</v>
      </c>
      <c r="D24" s="1" t="s">
        <v>205</v>
      </c>
      <c r="F24" s="1" t="str">
        <f>_xlfn.TEXTJOIN(" ",FALSE,B24,C24,D24)</f>
        <v>V₂ = 0,0010079 [m³/kg]</v>
      </c>
    </row>
    <row r="26" spans="2:13" ht="15" customHeight="1" x14ac:dyDescent="0.2">
      <c r="B26" s="1" t="s">
        <v>207</v>
      </c>
      <c r="C26" s="1">
        <f>ROUND(((C19*(C24-C23)*C14)/C21*3600*C14),2)</f>
        <v>2370</v>
      </c>
      <c r="D26" s="1" t="s">
        <v>127</v>
      </c>
      <c r="F26" s="1" t="str">
        <f>_xlfn.TEXTJOIN(" ",FALSE,C26,D26)</f>
        <v>2370 [kg/h]</v>
      </c>
    </row>
    <row r="27" spans="2:13" ht="15" customHeight="1" x14ac:dyDescent="0.2">
      <c r="B27" s="1" t="s">
        <v>208</v>
      </c>
      <c r="C27" s="1">
        <f>ROUND(((C19*(C24-C23)*C14)/C21*3600*C14)/C9,2)</f>
        <v>1185</v>
      </c>
      <c r="D27" s="1" t="s">
        <v>127</v>
      </c>
      <c r="F27" s="1" t="str">
        <f>_xlfn.TEXTJOIN(" ",FALSE,C27,D27)</f>
        <v>1185 [kg/h]</v>
      </c>
    </row>
    <row r="29" spans="2:13" ht="15" customHeight="1" x14ac:dyDescent="0.25">
      <c r="B29" s="1" t="s">
        <v>122</v>
      </c>
      <c r="C29" s="1">
        <f>(INDEX(DSV_DGF_WL[],MATCH($C$8,DSV_DGF_WL[Typ z.b.],0),MATCH($C$7,DSV_DGF_WL[#Headers],0)))*0.9</f>
        <v>0.40500000000000003</v>
      </c>
      <c r="F29" s="1" t="str">
        <f>_xlfn.TEXTJOIN(" ",FALSE,C29,D29)</f>
        <v xml:space="preserve">0,405 </v>
      </c>
      <c r="H29" s="1" t="s">
        <v>360</v>
      </c>
    </row>
    <row r="30" spans="2:13" ht="15" customHeight="1" x14ac:dyDescent="0.25">
      <c r="B30" s="1" t="s">
        <v>171</v>
      </c>
      <c r="C30" s="1">
        <f>VLOOKUP($C$8,DSV_DGF_WL[],2,FALSE)</f>
        <v>132.72999999999999</v>
      </c>
      <c r="D30" s="1" t="s">
        <v>144</v>
      </c>
      <c r="F30" s="1" t="str">
        <f>_xlfn.TEXTJOIN(" ",FALSE,C30,D30)</f>
        <v>132,73 [mm²]</v>
      </c>
    </row>
    <row r="32" spans="2:13" ht="15" customHeight="1" x14ac:dyDescent="0.2">
      <c r="B32" s="1" t="s">
        <v>210</v>
      </c>
      <c r="C32" s="1">
        <f>D7*1.1</f>
        <v>11</v>
      </c>
      <c r="D32" s="1" t="s">
        <v>130</v>
      </c>
      <c r="E32" s="1">
        <f>C32/10</f>
        <v>1.1000000000000001</v>
      </c>
      <c r="F32" s="1" t="s">
        <v>131</v>
      </c>
      <c r="H32" s="1" t="str">
        <f>_xlfn.TEXTJOIN(" ",FALSE,E32,F32)</f>
        <v>1,1 [MPa]</v>
      </c>
    </row>
    <row r="33" spans="2:10" ht="15" customHeight="1" x14ac:dyDescent="0.2">
      <c r="B33" s="1" t="s">
        <v>209</v>
      </c>
      <c r="C33" s="1">
        <v>1.01325</v>
      </c>
      <c r="D33" s="1" t="s">
        <v>130</v>
      </c>
      <c r="E33" s="1">
        <f>C33/10</f>
        <v>0.101325</v>
      </c>
      <c r="F33" s="1" t="s">
        <v>131</v>
      </c>
      <c r="H33" s="1" t="str">
        <f>_xlfn.TEXTJOIN(" ",FALSE,E33,F33)</f>
        <v>0,101325 [MPa]</v>
      </c>
    </row>
    <row r="35" spans="2:10" ht="15" customHeight="1" x14ac:dyDescent="0.2">
      <c r="B35" s="1" t="s">
        <v>172</v>
      </c>
      <c r="C35" s="1">
        <f>VLOOKUP(C8,Średnica_kanału[],2,FALSE)</f>
        <v>13</v>
      </c>
      <c r="D35" s="1" t="s">
        <v>153</v>
      </c>
      <c r="E35" s="1" t="str">
        <f>_xlfn.TEXTJOIN(" ",FALSE,B35,C35,D35)</f>
        <v>d₀ = 13 [mm]</v>
      </c>
    </row>
    <row r="37" spans="2:10" ht="15" customHeight="1" x14ac:dyDescent="0.2">
      <c r="B37" s="1" t="s">
        <v>298</v>
      </c>
      <c r="C37" s="1" t="str">
        <f>_xlfn.TEXTJOIN(" ",FALSE,B37,C8)</f>
        <v>Dobrano zawór bezpieczeństwa IMI PNEUMATEX: DSV 15 DGF</v>
      </c>
    </row>
    <row r="38" spans="2:10" ht="15" customHeight="1" x14ac:dyDescent="0.2">
      <c r="B38" s="1" t="s">
        <v>148</v>
      </c>
      <c r="C38" s="1" t="str">
        <f>_xlfn.TEXTJOIN(" ",FALSE,B38,C7)</f>
        <v>Ciśnienie nastawy zaworu bezpieczeństwa: 10 [bar]</v>
      </c>
    </row>
    <row r="39" spans="2:10" ht="15" customHeight="1" x14ac:dyDescent="0.2">
      <c r="B39" s="1" t="s">
        <v>173</v>
      </c>
      <c r="C39" s="1" t="str">
        <f>_xlfn.TEXTJOIN(" ",FALSE,B39,C9,D9)</f>
        <v>Ilość zaworów bezpieczeństwa: 2 szt.</v>
      </c>
    </row>
    <row r="40" spans="2:10" ht="15" customHeight="1" x14ac:dyDescent="0.2">
      <c r="B40" s="1" t="s">
        <v>359</v>
      </c>
      <c r="C40" s="1" t="str">
        <f>_xlfn.TEXTJOIN(" ",FALSE,B40,H29,C29)</f>
        <v>Współczynnik wypływu zaworu : αᴄ = 0,405</v>
      </c>
    </row>
    <row r="41" spans="2:10" ht="15" customHeight="1" x14ac:dyDescent="0.2">
      <c r="B41" s="1" t="s">
        <v>174</v>
      </c>
      <c r="J41" s="1" t="str">
        <f>_xlfn.TEXTJOIN(" ",FALSE,B41,E35)</f>
        <v>Średnica kanału dolotowego: d₀ = 13 [mm]</v>
      </c>
    </row>
    <row r="45" spans="2:10" ht="15" customHeight="1" x14ac:dyDescent="0.2">
      <c r="B45" s="1" t="s">
        <v>183</v>
      </c>
      <c r="C45" s="1">
        <f>ROUND(5.03*C29*C30*SQRT((E32-E33)*C14),2)</f>
        <v>8544.85</v>
      </c>
      <c r="D45" s="1" t="s">
        <v>127</v>
      </c>
      <c r="F45" s="1" t="str">
        <f>_xlfn.TEXTJOIN(" ",FALSE,C45,D45)</f>
        <v>8544,85 [kg/h]</v>
      </c>
    </row>
    <row r="47" spans="2:10" ht="15" customHeight="1" x14ac:dyDescent="0.25">
      <c r="B47" s="19" t="str">
        <f>IF(C45&gt;C27,"większe od",IF(C45=C27,"równe",IF(C45&lt;C27,"mniejsze od","Error")))</f>
        <v>większe od</v>
      </c>
      <c r="D47" s="19" t="str">
        <f>_xlfn.TEXTJOIN("     ",FALSE,F45,B47,F27)</f>
        <v>8544,85 [kg/h]     większe od     1185 [kg/h]</v>
      </c>
    </row>
    <row r="49" spans="2:2" ht="15" customHeight="1" x14ac:dyDescent="0.25">
      <c r="B49" s="20" t="str">
        <f>IFERROR(IF(B47="mniejsze od","", "Dobrany zawór spełnia wymagania WUDT/UC/WO"),"")</f>
        <v>Dobrany zawór spełnia wymagania WUDT/UC/WO</v>
      </c>
    </row>
    <row r="50" spans="2:2" ht="15" customHeight="1" x14ac:dyDescent="0.25">
      <c r="B50" s="21" t="str">
        <f>IF(C29=0,"Wybrany zawór nie występuje w wersji o ciśnieniu otwarcia, które wybrano!!!",IF(B47="mniejsze od","Dobrany zawór  NIE SPEŁNIA WYMAGAŃ WUDT/UC/WO", ""))</f>
        <v/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CAA54-0A97-48F6-BA19-556E0F0F0693}">
  <sheetPr>
    <tabColor rgb="FFEF8106"/>
  </sheetPr>
  <dimension ref="E1:L150"/>
  <sheetViews>
    <sheetView showGridLines="0" showRowColHeaders="0" zoomScaleNormal="100" zoomScaleSheetLayoutView="100" workbookViewId="0">
      <pane ySplit="3" topLeftCell="A4" activePane="bottomLeft" state="frozen"/>
      <selection activeCell="D35" sqref="D35"/>
      <selection pane="bottomLeft" activeCell="E10" sqref="E10:L11"/>
    </sheetView>
  </sheetViews>
  <sheetFormatPr defaultRowHeight="15" customHeight="1" x14ac:dyDescent="0.2"/>
  <cols>
    <col min="1" max="16384" width="9.140625" style="1"/>
  </cols>
  <sheetData>
    <row r="1" spans="5:12" s="3" customFormat="1" ht="15" customHeight="1" x14ac:dyDescent="0.2"/>
    <row r="2" spans="5:12" s="3" customFormat="1" ht="15" customHeight="1" x14ac:dyDescent="0.2"/>
    <row r="3" spans="5:12" s="3" customFormat="1" ht="15" customHeight="1" x14ac:dyDescent="0.2"/>
    <row r="10" spans="5:12" ht="15" customHeight="1" x14ac:dyDescent="0.2">
      <c r="E10" s="45" t="s">
        <v>8</v>
      </c>
      <c r="F10" s="45"/>
      <c r="G10" s="45"/>
      <c r="H10" s="45"/>
      <c r="I10" s="45"/>
      <c r="J10" s="45"/>
      <c r="K10" s="45"/>
      <c r="L10" s="45"/>
    </row>
    <row r="11" spans="5:12" ht="15" customHeight="1" x14ac:dyDescent="0.2">
      <c r="E11" s="45"/>
      <c r="F11" s="45"/>
      <c r="G11" s="45"/>
      <c r="H11" s="45"/>
      <c r="I11" s="45"/>
      <c r="J11" s="45"/>
      <c r="K11" s="45"/>
      <c r="L11" s="45"/>
    </row>
    <row r="12" spans="5:12" ht="15" customHeight="1" x14ac:dyDescent="0.2">
      <c r="E12" s="45" t="s">
        <v>364</v>
      </c>
      <c r="F12" s="45"/>
      <c r="G12" s="45"/>
      <c r="H12" s="45"/>
      <c r="I12" s="45"/>
      <c r="J12" s="45"/>
      <c r="K12" s="45"/>
      <c r="L12" s="45"/>
    </row>
    <row r="13" spans="5:12" ht="15" customHeight="1" x14ac:dyDescent="0.2">
      <c r="E13" s="45"/>
      <c r="F13" s="45"/>
      <c r="G13" s="45"/>
      <c r="H13" s="45"/>
      <c r="I13" s="45"/>
      <c r="J13" s="45"/>
      <c r="K13" s="45"/>
      <c r="L13" s="45"/>
    </row>
    <row r="15" spans="5:12" ht="15" customHeight="1" x14ac:dyDescent="0.25">
      <c r="J15" s="46" t="s">
        <v>109</v>
      </c>
      <c r="K15" s="46"/>
    </row>
    <row r="17" spans="10:12" ht="15" customHeight="1" x14ac:dyDescent="0.25">
      <c r="J17" s="48" t="s">
        <v>299</v>
      </c>
      <c r="K17" s="48"/>
    </row>
    <row r="19" spans="10:12" ht="15" customHeight="1" x14ac:dyDescent="0.25">
      <c r="J19" s="36">
        <v>1</v>
      </c>
    </row>
    <row r="21" spans="10:12" ht="15" customHeight="1" x14ac:dyDescent="0.25">
      <c r="J21" s="48" t="s">
        <v>17</v>
      </c>
      <c r="K21" s="48"/>
      <c r="L21" s="48"/>
    </row>
    <row r="23" spans="10:12" ht="15" customHeight="1" x14ac:dyDescent="0.25">
      <c r="J23" s="55">
        <v>25</v>
      </c>
      <c r="K23" s="55"/>
    </row>
    <row r="25" spans="10:12" ht="15" customHeight="1" x14ac:dyDescent="0.25">
      <c r="J25" s="56">
        <v>15</v>
      </c>
      <c r="K25" s="56"/>
    </row>
    <row r="27" spans="10:12" ht="15" customHeight="1" x14ac:dyDescent="0.2">
      <c r="J27" s="53">
        <v>40</v>
      </c>
      <c r="K27" s="53"/>
    </row>
    <row r="28" spans="10:12" ht="15" customHeight="1" x14ac:dyDescent="0.2">
      <c r="J28" s="53"/>
      <c r="K28" s="53"/>
    </row>
    <row r="30" spans="10:12" ht="15" customHeight="1" x14ac:dyDescent="0.2">
      <c r="J30" s="30">
        <f>'obl_P.C.'!C14</f>
        <v>1035.962</v>
      </c>
      <c r="K30" s="30"/>
    </row>
    <row r="32" spans="10:12" ht="15" customHeight="1" x14ac:dyDescent="0.2">
      <c r="J32" s="30">
        <f>'obl_P.C.'!C17</f>
        <v>1024.471</v>
      </c>
      <c r="K32" s="30"/>
    </row>
    <row r="34" spans="10:11" ht="15" customHeight="1" x14ac:dyDescent="0.25">
      <c r="J34" s="51">
        <v>25</v>
      </c>
      <c r="K34" s="51"/>
    </row>
    <row r="36" spans="10:11" ht="15" customHeight="1" x14ac:dyDescent="0.25">
      <c r="J36" s="52">
        <v>180</v>
      </c>
      <c r="K36" s="52"/>
    </row>
    <row r="143" s="3" customFormat="1" ht="15" customHeight="1" x14ac:dyDescent="0.2"/>
    <row r="144" s="3" customFormat="1" ht="15" customHeight="1" x14ac:dyDescent="0.2"/>
    <row r="145" s="3" customFormat="1" ht="15" customHeight="1" x14ac:dyDescent="0.2"/>
    <row r="146" s="3" customFormat="1" ht="15" customHeight="1" x14ac:dyDescent="0.2"/>
    <row r="147" s="3" customFormat="1" ht="15" customHeight="1" x14ac:dyDescent="0.2"/>
    <row r="148" s="3" customFormat="1" ht="15" customHeight="1" x14ac:dyDescent="0.2"/>
    <row r="149" s="3" customFormat="1" ht="15" customHeight="1" x14ac:dyDescent="0.2"/>
    <row r="150" s="3" customFormat="1" ht="15" customHeight="1" x14ac:dyDescent="0.2"/>
  </sheetData>
  <sheetProtection algorithmName="SHA-512" hashValue="C14FlF8ZmvOVAnNexE2lwP813dmgKgt5S1AYjcEXGbpBbLeSrMRZVldekXuEgHi77g+yjBPDLv6Bt2C82CSWFw==" saltValue="OLXPIWv1Wae/fl0RXILLPg==" spinCount="100000" sheet="1" objects="1" scenarios="1" selectLockedCells="1"/>
  <mergeCells count="10">
    <mergeCell ref="J25:K25"/>
    <mergeCell ref="J27:K28"/>
    <mergeCell ref="J34:K34"/>
    <mergeCell ref="J36:K36"/>
    <mergeCell ref="E10:L11"/>
    <mergeCell ref="E12:L13"/>
    <mergeCell ref="J15:K15"/>
    <mergeCell ref="J17:K17"/>
    <mergeCell ref="J21:L21"/>
    <mergeCell ref="J23:K23"/>
  </mergeCells>
  <dataValidations count="2">
    <dataValidation type="list" allowBlank="1" showInputMessage="1" showErrorMessage="1" sqref="J17:K17" xr:uid="{67925AAF-0B55-4D31-B142-01FF0CDB3E2F}">
      <formula1>INDIRECT("DSV_DGF_WL[Typ z.b.]")</formula1>
    </dataValidation>
    <dataValidation type="list" allowBlank="1" showInputMessage="1" showErrorMessage="1" sqref="J15:K15" xr:uid="{BA9FFA56-2B6D-4032-85A2-B28BD3985337}">
      <formula1>INDIRECT("DSV_DGF_par_i_gaz[[#Nagłówki];[2 '[bar']]:[25 '[bar']]]")</formula1>
    </dataValidation>
  </dataValidations>
  <pageMargins left="0.7" right="0.7" top="0.75" bottom="0.75" header="0.3" footer="0.3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4" name="Spinner 1">
              <controlPr defaultSize="0" autoPict="0">
                <anchor moveWithCells="1" sizeWithCells="1">
                  <from>
                    <xdr:col>10</xdr:col>
                    <xdr:colOff>342900</xdr:colOff>
                    <xdr:row>17</xdr:row>
                    <xdr:rowOff>123825</xdr:rowOff>
                  </from>
                  <to>
                    <xdr:col>11</xdr:col>
                    <xdr:colOff>276225</xdr:colOff>
                    <xdr:row>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0" r:id="rId5" name="Spinner 2">
              <controlPr defaultSize="0" autoPict="0">
                <anchor moveWithCells="1" sizeWithCells="1">
                  <from>
                    <xdr:col>10</xdr:col>
                    <xdr:colOff>342900</xdr:colOff>
                    <xdr:row>23</xdr:row>
                    <xdr:rowOff>123825</xdr:rowOff>
                  </from>
                  <to>
                    <xdr:col>11</xdr:col>
                    <xdr:colOff>276225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6" name="Spinner 3">
              <controlPr defaultSize="0" autoPict="0">
                <anchor moveWithCells="1" sizeWithCells="1">
                  <from>
                    <xdr:col>10</xdr:col>
                    <xdr:colOff>342900</xdr:colOff>
                    <xdr:row>26</xdr:row>
                    <xdr:rowOff>28575</xdr:rowOff>
                  </from>
                  <to>
                    <xdr:col>11</xdr:col>
                    <xdr:colOff>276225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2" r:id="rId7" name="Spinner 4">
              <controlPr defaultSize="0" autoPict="0">
                <anchor moveWithCells="1" sizeWithCells="1">
                  <from>
                    <xdr:col>10</xdr:col>
                    <xdr:colOff>342900</xdr:colOff>
                    <xdr:row>34</xdr:row>
                    <xdr:rowOff>123825</xdr:rowOff>
                  </from>
                  <to>
                    <xdr:col>11</xdr:col>
                    <xdr:colOff>276225</xdr:colOff>
                    <xdr:row>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" r:id="rId8" name="Spinner 5">
              <controlPr defaultSize="0" autoPict="0">
                <anchor moveWithCells="1" sizeWithCells="1">
                  <from>
                    <xdr:col>10</xdr:col>
                    <xdr:colOff>342900</xdr:colOff>
                    <xdr:row>21</xdr:row>
                    <xdr:rowOff>123825</xdr:rowOff>
                  </from>
                  <to>
                    <xdr:col>11</xdr:col>
                    <xdr:colOff>276225</xdr:colOff>
                    <xdr:row>23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BB16834-278A-4BF6-9898-1E3EDEDCB5B3}">
          <x14:formula1>
            <xm:f>Glikol!$E$7:$E$9</xm:f>
          </x14:formula1>
          <xm:sqref>J21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02BE1-627E-4C41-A691-AF308FC0FF6F}">
  <sheetPr>
    <tabColor rgb="FFEF8106"/>
  </sheetPr>
  <dimension ref="B3:L50"/>
  <sheetViews>
    <sheetView topLeftCell="A4" workbookViewId="0">
      <selection activeCell="E13" sqref="E13"/>
    </sheetView>
  </sheetViews>
  <sheetFormatPr defaultRowHeight="15" customHeight="1" x14ac:dyDescent="0.2"/>
  <cols>
    <col min="1" max="1" width="9.140625" style="1"/>
    <col min="2" max="2" width="18.7109375" style="1" bestFit="1" customWidth="1"/>
    <col min="3" max="3" width="17.28515625" style="1" bestFit="1" customWidth="1"/>
    <col min="4" max="16384" width="9.140625" style="1"/>
  </cols>
  <sheetData>
    <row r="3" spans="2:12" ht="15" customHeight="1" x14ac:dyDescent="0.2">
      <c r="B3" s="1" t="s">
        <v>9</v>
      </c>
      <c r="C3" s="1" t="str">
        <f>'I.Ch.'!E10</f>
        <v>IMI Hydronic Engineering</v>
      </c>
    </row>
    <row r="4" spans="2:12" ht="15" customHeight="1" x14ac:dyDescent="0.2">
      <c r="B4" s="1" t="s">
        <v>10</v>
      </c>
      <c r="C4" s="1" t="str">
        <f>'I.Ch.'!E12</f>
        <v>imię nazwisko</v>
      </c>
    </row>
    <row r="5" spans="2:12" ht="15" customHeight="1" x14ac:dyDescent="0.2">
      <c r="B5" s="1" t="s">
        <v>11</v>
      </c>
      <c r="C5" s="4">
        <f ca="1">NOW()</f>
        <v>45399.654134490738</v>
      </c>
    </row>
    <row r="7" spans="2:12" ht="15" customHeight="1" x14ac:dyDescent="0.2">
      <c r="B7" s="1" t="s">
        <v>55</v>
      </c>
      <c r="C7" s="1" t="str">
        <f>'P.C.'!J15</f>
        <v>20 [bar]</v>
      </c>
      <c r="D7" s="1">
        <f>TRUNC(_xlfn.TEXTBEFORE(C7," ",1,0,0),2)</f>
        <v>20</v>
      </c>
    </row>
    <row r="8" spans="2:12" ht="15" customHeight="1" x14ac:dyDescent="0.2">
      <c r="B8" s="1" t="s">
        <v>56</v>
      </c>
      <c r="C8" s="1" t="str">
        <f>'P.C.'!J17</f>
        <v>DSV 15 DGHF</v>
      </c>
    </row>
    <row r="9" spans="2:12" ht="15" customHeight="1" x14ac:dyDescent="0.2">
      <c r="B9" s="1" t="s">
        <v>57</v>
      </c>
      <c r="C9" s="1">
        <f>'P.C.'!J19</f>
        <v>1</v>
      </c>
      <c r="D9" s="1" t="s">
        <v>141</v>
      </c>
      <c r="E9" s="1" t="s">
        <v>206</v>
      </c>
      <c r="F9" s="1" t="str">
        <f>_xlfn.TEXTJOIN(" ",FALSE,E9,C9,D9)</f>
        <v>Ilość przyjętych do obliczeń zaworów bezpieczeństwa: 1 szt.</v>
      </c>
    </row>
    <row r="10" spans="2:12" ht="15" customHeight="1" x14ac:dyDescent="0.2">
      <c r="B10" s="1" t="s">
        <v>194</v>
      </c>
      <c r="C10" s="1" t="str">
        <f>'P.C.'!J21</f>
        <v>Glikol etylenowy</v>
      </c>
      <c r="E10" s="1" t="str">
        <f>IF(C10="Woda",C10,_xlfn.TEXTJOIN(" - ",FALSE,C10,C11))</f>
        <v>Glikol etylenowy - 25 %</v>
      </c>
    </row>
    <row r="11" spans="2:12" ht="15" customHeight="1" x14ac:dyDescent="0.2">
      <c r="B11" s="1" t="s">
        <v>195</v>
      </c>
      <c r="C11" s="25" t="str">
        <f>'P.C.'!J23&amp;" "&amp;"%"</f>
        <v>25 %</v>
      </c>
    </row>
    <row r="13" spans="2:12" ht="15" customHeight="1" x14ac:dyDescent="0.25">
      <c r="B13" s="1" t="s">
        <v>196</v>
      </c>
      <c r="C13" s="1">
        <f>'P.C.'!J25</f>
        <v>15</v>
      </c>
      <c r="D13" s="1" t="s">
        <v>162</v>
      </c>
      <c r="F13" s="1" t="str">
        <f>_xlfn.TEXTJOIN(" ",FALSE,B13,C13,D13)</f>
        <v>T₁ = 15 °C</v>
      </c>
    </row>
    <row r="14" spans="2:12" ht="15" customHeight="1" x14ac:dyDescent="0.25">
      <c r="B14" s="26" t="s">
        <v>197</v>
      </c>
      <c r="C14" s="1">
        <f>ROUND(
   IF(VLOOKUP(C13,
     IF(C10=Glikol!$E$7,G_Woda[],
     IF(C10=Glikol!$E$8,G_PEG[],
     IF(C10=Glikol!$E$9,G_PPG[],"Error"))),
     IF(C10=Glikol!$E$7,2,
     IF(C10=Glikol!$E$8,
          MATCH(C11,G_PEG[#Headers],0),
     IF(C10=Glikol!$E$9,
          MATCH(C11,G_PPG[#Headers],0),"Error"))),FALSE)&lt;=0,
"brak danych",
VLOOKUP(C13,
     IF(C10=Glikol!$E$7,G_Woda[],
     IF(C10=Glikol!$E$8,G_PEG[],
     IF(C10=Glikol!$E$9,G_PPG[],"Error"))),
     IF(C10=Glikol!$E$7,2,
     IF(C10=Glikol!$E$8,
          MATCH(C11,G_PEG[#Headers],0),
     IF(C10=Glikol!$E$9,
          MATCH(C11,G_PPG[#Headers],0),"Error"))),FALSE)),
3)</f>
        <v>1035.962</v>
      </c>
      <c r="D14" s="1" t="s">
        <v>161</v>
      </c>
      <c r="F14" s="1" t="str">
        <f>_xlfn.TEXTJOIN(" ",FALSE,B14,C14,D14)</f>
        <v>ρ₁ = 1035,962 [kg/m³]</v>
      </c>
      <c r="H14" s="1" t="str">
        <f>_xlfn.TEXTJOIN(" ",FALSE,C14,D14)</f>
        <v>1035,962 [kg/m³]</v>
      </c>
      <c r="K14" s="23" t="str">
        <f>IF(L14&lt;10000,"",L14)</f>
        <v/>
      </c>
      <c r="L14" s="23">
        <f>IFERROR(C14,IF(C13&lt;0,"Temperatura jest poniżej punktu krystalizacji dla wybranej cieczy.","Temperatura jest poza zakrecem pracy"))</f>
        <v>1035.962</v>
      </c>
    </row>
    <row r="16" spans="2:12" ht="15" customHeight="1" x14ac:dyDescent="0.25">
      <c r="B16" s="1" t="s">
        <v>198</v>
      </c>
      <c r="C16" s="1">
        <f>'P.C.'!J27</f>
        <v>40</v>
      </c>
      <c r="D16" s="1" t="s">
        <v>162</v>
      </c>
      <c r="F16" s="1" t="str">
        <f>_xlfn.TEXTJOIN(" ",FALSE,B16,C16,D16)</f>
        <v>T₂ = 40 °C</v>
      </c>
    </row>
    <row r="17" spans="2:8" ht="15" customHeight="1" x14ac:dyDescent="0.25">
      <c r="B17" s="26" t="s">
        <v>199</v>
      </c>
      <c r="C17" s="1">
        <f>ROUND(
   IF(VLOOKUP(C16,
     IF(C10=Glikol!$E$7,G_Woda[],
     IF(C10=Glikol!$E$8,G_PEG[],
     IF(C10=Glikol!$E$9,G_PPG[],"Error"))),
     IF(C10=Glikol!$E$7,2,
     IF(C10=Glikol!$E$8,
          MATCH(C11,G_PEG[#Headers],0),
     IF(C10=Glikol!$E$9,
          MATCH(C11,G_PPG[#Headers],0),"Error"))),FALSE)&lt;=0,
"brak danych",
VLOOKUP(C16,
     IF(C10=Glikol!$E$7,G_Woda[],
     IF(C10=Glikol!$E$8,G_PEG[],
     IF(C10=Glikol!$E$9,G_PPG[],"Error"))),
     IF(C10=Glikol!$E$7,2,
     IF(C10=Glikol!$E$8,
          MATCH(C11,G_PEG[#Headers],0),
     IF(C10=Glikol!$E$9,
          MATCH(C11,G_PPG[#Headers],0),"Error"))),FALSE)),
3)</f>
        <v>1024.471</v>
      </c>
      <c r="D17" s="1" t="s">
        <v>161</v>
      </c>
      <c r="F17" s="1" t="str">
        <f>_xlfn.TEXTJOIN(" ",FALSE,B17,C17,D17)</f>
        <v>ρ₂ = 1024,471 [kg/m³]</v>
      </c>
      <c r="H17" s="1" t="str">
        <f>_xlfn.TEXTJOIN(" ",FALSE,C17,D17)</f>
        <v>1024,471 [kg/m³]</v>
      </c>
    </row>
    <row r="19" spans="2:8" ht="15" customHeight="1" x14ac:dyDescent="0.2">
      <c r="B19" s="1" t="s">
        <v>166</v>
      </c>
      <c r="C19" s="1">
        <f>'P.C.'!$J$34</f>
        <v>25</v>
      </c>
      <c r="D19" s="1" t="s">
        <v>167</v>
      </c>
      <c r="F19" s="1" t="str">
        <f>_xlfn.TEXTJOIN(" ",FALSE,B19,C19,D19)</f>
        <v>V = 25 [m³]</v>
      </c>
    </row>
    <row r="21" spans="2:8" ht="15" customHeight="1" x14ac:dyDescent="0.2">
      <c r="B21" s="1" t="s">
        <v>201</v>
      </c>
      <c r="C21" s="1">
        <f>'P.C.'!$J$36</f>
        <v>180</v>
      </c>
      <c r="D21" s="1" t="s">
        <v>202</v>
      </c>
      <c r="F21" s="1" t="str">
        <f>_xlfn.TEXTJOIN(" ",FALSE,B21,C21,D21)</f>
        <v>∆t = 180 [s]</v>
      </c>
    </row>
    <row r="23" spans="2:8" ht="15" customHeight="1" x14ac:dyDescent="0.25">
      <c r="B23" s="1" t="s">
        <v>203</v>
      </c>
      <c r="C23" s="1">
        <f>ROUND(1/C14,7)</f>
        <v>9.6529999999999999E-4</v>
      </c>
      <c r="D23" s="1" t="s">
        <v>205</v>
      </c>
      <c r="F23" s="1" t="str">
        <f>_xlfn.TEXTJOIN(" ",FALSE,B23,C23,D23)</f>
        <v>V₁ = 0,0009653 [m³/kg]</v>
      </c>
    </row>
    <row r="24" spans="2:8" ht="15" customHeight="1" x14ac:dyDescent="0.25">
      <c r="B24" s="1" t="s">
        <v>204</v>
      </c>
      <c r="C24" s="1">
        <f>ROUND(1/C17,7)</f>
        <v>9.7610000000000004E-4</v>
      </c>
      <c r="D24" s="1" t="s">
        <v>205</v>
      </c>
      <c r="F24" s="1" t="str">
        <f>_xlfn.TEXTJOIN(" ",FALSE,B24,C24,D24)</f>
        <v>V₂ = 0,0009761 [m³/kg]</v>
      </c>
    </row>
    <row r="26" spans="2:8" ht="15" customHeight="1" x14ac:dyDescent="0.2">
      <c r="B26" s="1" t="s">
        <v>207</v>
      </c>
      <c r="C26" s="1">
        <f>ROUND(((C19*(C24-C23)*C14)/C21*3600*C14),2)</f>
        <v>5795.37</v>
      </c>
      <c r="D26" s="1" t="s">
        <v>127</v>
      </c>
      <c r="F26" s="1" t="str">
        <f>_xlfn.TEXTJOIN(" ",FALSE,C26,D26)</f>
        <v>5795,37 [kg/h]</v>
      </c>
    </row>
    <row r="27" spans="2:8" ht="15" customHeight="1" x14ac:dyDescent="0.2">
      <c r="B27" s="1" t="s">
        <v>208</v>
      </c>
      <c r="C27" s="1">
        <f>ROUND(((C19*(C24-C23)*C14)/C21*3600*C14)/C9,2)</f>
        <v>5795.37</v>
      </c>
      <c r="D27" s="1" t="s">
        <v>127</v>
      </c>
      <c r="F27" s="1" t="str">
        <f>_xlfn.TEXTJOIN(" ",FALSE,C27,D27)</f>
        <v>5795,37 [kg/h]</v>
      </c>
    </row>
    <row r="29" spans="2:8" ht="15" customHeight="1" x14ac:dyDescent="0.2">
      <c r="B29" s="1" t="s">
        <v>122</v>
      </c>
      <c r="C29" s="1">
        <f>(INDEX(DSV_DGF_WL[],MATCH($C$8,DSV_DGF_WL[Typ z.b.],0),MATCH($C$7,DSV_DGF_WL[#Headers],0)))*0.9</f>
        <v>0.216</v>
      </c>
      <c r="F29" s="1" t="str">
        <f>_xlfn.TEXTJOIN(" ",FALSE,C29,D29)</f>
        <v xml:space="preserve">0,216 </v>
      </c>
      <c r="H29" s="1" t="s">
        <v>361</v>
      </c>
    </row>
    <row r="30" spans="2:8" ht="15" customHeight="1" x14ac:dyDescent="0.25">
      <c r="B30" s="1" t="s">
        <v>171</v>
      </c>
      <c r="C30" s="1">
        <f>VLOOKUP($C$8,DSV_DGF_WL[],2,FALSE)</f>
        <v>196.07</v>
      </c>
      <c r="D30" s="1" t="s">
        <v>144</v>
      </c>
      <c r="F30" s="1" t="str">
        <f>_xlfn.TEXTJOIN(" ",FALSE,C30,D30)</f>
        <v>196,07 [mm²]</v>
      </c>
    </row>
    <row r="32" spans="2:8" ht="15" customHeight="1" x14ac:dyDescent="0.2">
      <c r="B32" s="1" t="s">
        <v>210</v>
      </c>
      <c r="C32" s="1">
        <f>D7*1.1</f>
        <v>22</v>
      </c>
      <c r="D32" s="1" t="s">
        <v>130</v>
      </c>
      <c r="E32" s="1">
        <f>C32/10</f>
        <v>2.2000000000000002</v>
      </c>
      <c r="F32" s="1" t="s">
        <v>131</v>
      </c>
      <c r="H32" s="1" t="str">
        <f>_xlfn.TEXTJOIN(" ",FALSE,E32,F32)</f>
        <v>2,2 [MPa]</v>
      </c>
    </row>
    <row r="33" spans="2:10" ht="15" customHeight="1" x14ac:dyDescent="0.2">
      <c r="B33" s="1" t="s">
        <v>209</v>
      </c>
      <c r="C33" s="1">
        <v>1.01325</v>
      </c>
      <c r="D33" s="1" t="s">
        <v>130</v>
      </c>
      <c r="E33" s="1">
        <f>C33/10</f>
        <v>0.101325</v>
      </c>
      <c r="F33" s="1" t="s">
        <v>131</v>
      </c>
      <c r="H33" s="1" t="str">
        <f>_xlfn.TEXTJOIN(" ",FALSE,E33,F33)</f>
        <v>0,101325 [MPa]</v>
      </c>
    </row>
    <row r="35" spans="2:10" ht="15" customHeight="1" x14ac:dyDescent="0.2">
      <c r="B35" s="1" t="s">
        <v>172</v>
      </c>
      <c r="C35" s="1">
        <f>VLOOKUP(C8,Średnica_kanału[],2,FALSE)</f>
        <v>15.8</v>
      </c>
      <c r="D35" s="1" t="s">
        <v>153</v>
      </c>
      <c r="E35" s="1" t="str">
        <f>_xlfn.TEXTJOIN(" ",FALSE,B35,C35,D35)</f>
        <v>d₀ = 15,8 [mm]</v>
      </c>
    </row>
    <row r="37" spans="2:10" ht="15" customHeight="1" x14ac:dyDescent="0.2">
      <c r="B37" s="1" t="s">
        <v>298</v>
      </c>
      <c r="C37" s="1" t="str">
        <f>_xlfn.TEXTJOIN(" ",FALSE,B37,C8)</f>
        <v>Dobrano zawór bezpieczeństwa IMI PNEUMATEX: DSV 15 DGHF</v>
      </c>
    </row>
    <row r="38" spans="2:10" ht="15" customHeight="1" x14ac:dyDescent="0.2">
      <c r="B38" s="1" t="s">
        <v>148</v>
      </c>
      <c r="C38" s="1" t="str">
        <f>_xlfn.TEXTJOIN(" ",FALSE,B38,C7)</f>
        <v>Ciśnienie nastawy zaworu bezpieczeństwa: 20 [bar]</v>
      </c>
    </row>
    <row r="39" spans="2:10" ht="15" customHeight="1" x14ac:dyDescent="0.2">
      <c r="B39" s="1" t="s">
        <v>173</v>
      </c>
      <c r="C39" s="1" t="str">
        <f>_xlfn.TEXTJOIN(" ",FALSE,B39,C9,D9)</f>
        <v>Ilość zaworów bezpieczeństwa: 1 szt.</v>
      </c>
    </row>
    <row r="40" spans="2:10" ht="15" customHeight="1" x14ac:dyDescent="0.2">
      <c r="B40" s="1" t="s">
        <v>359</v>
      </c>
      <c r="C40" s="1" t="str">
        <f>_xlfn.TEXTJOIN(" ",FALSE,B40,H29,C29)</f>
        <v>Współczynnik wypływu zaworu : αᴄ = 0,216</v>
      </c>
    </row>
    <row r="41" spans="2:10" ht="15" customHeight="1" x14ac:dyDescent="0.2">
      <c r="B41" s="1" t="s">
        <v>174</v>
      </c>
      <c r="J41" s="1" t="str">
        <f>_xlfn.TEXTJOIN(" ",FALSE,B41,E35)</f>
        <v>Średnica kanału dolotowego: d₀ = 15,8 [mm]</v>
      </c>
    </row>
    <row r="45" spans="2:10" ht="15" customHeight="1" x14ac:dyDescent="0.2">
      <c r="B45" s="1" t="s">
        <v>183</v>
      </c>
      <c r="C45" s="1">
        <f>ROUND(5.03*C29*C30*SQRT((E32-E33)*C14),2)</f>
        <v>9932.93</v>
      </c>
      <c r="D45" s="1" t="s">
        <v>127</v>
      </c>
      <c r="F45" s="1" t="str">
        <f>_xlfn.TEXTJOIN(" ",FALSE,C45,D45)</f>
        <v>9932,93 [kg/h]</v>
      </c>
    </row>
    <row r="47" spans="2:10" ht="15" customHeight="1" x14ac:dyDescent="0.25">
      <c r="B47" s="19" t="str">
        <f>IF(C45&gt;C27,"większe od",IF(C45=C27,"równe",IF(C45&lt;C27,"mniejsze od","Error")))</f>
        <v>większe od</v>
      </c>
      <c r="D47" s="19" t="str">
        <f>_xlfn.TEXTJOIN("     ",FALSE,F45,B47,F27)</f>
        <v>9932,93 [kg/h]     większe od     5795,37 [kg/h]</v>
      </c>
    </row>
    <row r="49" spans="2:2" ht="15" customHeight="1" x14ac:dyDescent="0.25">
      <c r="B49" s="20" t="str">
        <f>IFERROR(IF(B47="mniejsze od","", "Dobrany zawór spełnia wymagania WUDT/UC/WO"),"")</f>
        <v>Dobrany zawór spełnia wymagania WUDT/UC/WO</v>
      </c>
    </row>
    <row r="50" spans="2:2" ht="15" customHeight="1" x14ac:dyDescent="0.25">
      <c r="B50" s="21" t="str">
        <f>IF(C29=0,"Wybrany zawór nie występuje w wersji o ciśnieniu otwarcia, które wybrano!!!",IF(B47="mniejsze od","Dobrany zawór  NIE SPEŁNIA WYMAGAŃ WUDT/UC/WO", ""))</f>
        <v/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3EC48-FF4B-4B18-B4BE-34080C3A0D37}">
  <sheetPr>
    <tabColor rgb="FF738FB4"/>
  </sheetPr>
  <dimension ref="E1:L159"/>
  <sheetViews>
    <sheetView showGridLines="0" showRowColHeaders="0" zoomScaleNormal="100" zoomScaleSheetLayoutView="100" workbookViewId="0">
      <pane ySplit="3" topLeftCell="A4" activePane="bottomLeft" state="frozen"/>
      <selection activeCell="R110" sqref="R110"/>
      <selection pane="bottomLeft" activeCell="E10" sqref="E10:L11"/>
    </sheetView>
  </sheetViews>
  <sheetFormatPr defaultRowHeight="15" customHeight="1" x14ac:dyDescent="0.2"/>
  <cols>
    <col min="1" max="16384" width="9.140625" style="1"/>
  </cols>
  <sheetData>
    <row r="1" spans="5:12" s="3" customFormat="1" ht="15" customHeight="1" x14ac:dyDescent="0.2"/>
    <row r="2" spans="5:12" s="3" customFormat="1" ht="15" customHeight="1" x14ac:dyDescent="0.2"/>
    <row r="3" spans="5:12" s="3" customFormat="1" ht="15" customHeight="1" x14ac:dyDescent="0.2"/>
    <row r="10" spans="5:12" ht="15" customHeight="1" x14ac:dyDescent="0.2">
      <c r="E10" s="45" t="s">
        <v>8</v>
      </c>
      <c r="F10" s="45"/>
      <c r="G10" s="45"/>
      <c r="H10" s="45"/>
      <c r="I10" s="45"/>
      <c r="J10" s="45"/>
      <c r="K10" s="45"/>
      <c r="L10" s="45"/>
    </row>
    <row r="11" spans="5:12" ht="15" customHeight="1" x14ac:dyDescent="0.2">
      <c r="E11" s="45"/>
      <c r="F11" s="45"/>
      <c r="G11" s="45"/>
      <c r="H11" s="45"/>
      <c r="I11" s="45"/>
      <c r="J11" s="45"/>
      <c r="K11" s="45"/>
      <c r="L11" s="45"/>
    </row>
    <row r="12" spans="5:12" ht="15" customHeight="1" x14ac:dyDescent="0.2">
      <c r="E12" s="45" t="s">
        <v>364</v>
      </c>
      <c r="F12" s="45"/>
      <c r="G12" s="45"/>
      <c r="H12" s="45"/>
      <c r="I12" s="45"/>
      <c r="J12" s="45"/>
      <c r="K12" s="45"/>
      <c r="L12" s="45"/>
    </row>
    <row r="13" spans="5:12" ht="15" customHeight="1" x14ac:dyDescent="0.2">
      <c r="E13" s="45"/>
      <c r="F13" s="45"/>
      <c r="G13" s="45"/>
      <c r="H13" s="45"/>
      <c r="I13" s="45"/>
      <c r="J13" s="45"/>
      <c r="K13" s="45"/>
      <c r="L13" s="45"/>
    </row>
    <row r="15" spans="5:12" ht="15" customHeight="1" x14ac:dyDescent="0.25">
      <c r="J15" s="47">
        <v>350</v>
      </c>
      <c r="K15" s="47"/>
    </row>
    <row r="17" spans="10:12" ht="15" customHeight="1" x14ac:dyDescent="0.25">
      <c r="J17" s="46" t="s">
        <v>68</v>
      </c>
      <c r="K17" s="46"/>
    </row>
    <row r="19" spans="10:12" ht="15" customHeight="1" x14ac:dyDescent="0.25">
      <c r="J19" s="46" t="s">
        <v>78</v>
      </c>
      <c r="K19" s="46"/>
    </row>
    <row r="21" spans="10:12" ht="15" customHeight="1" x14ac:dyDescent="0.25">
      <c r="J21" s="48" t="s">
        <v>50</v>
      </c>
      <c r="K21" s="48"/>
    </row>
    <row r="23" spans="10:12" ht="15" customHeight="1" x14ac:dyDescent="0.25">
      <c r="J23" s="36">
        <v>1</v>
      </c>
    </row>
    <row r="25" spans="10:12" ht="15" customHeight="1" x14ac:dyDescent="0.25">
      <c r="J25" s="54">
        <v>20</v>
      </c>
      <c r="K25" s="54"/>
    </row>
    <row r="27" spans="10:12" ht="15" customHeight="1" x14ac:dyDescent="0.25">
      <c r="J27" s="48" t="s">
        <v>200</v>
      </c>
      <c r="K27" s="48"/>
      <c r="L27" s="48"/>
    </row>
    <row r="29" spans="10:12" ht="15" customHeight="1" x14ac:dyDescent="0.25">
      <c r="J29" s="55">
        <v>10</v>
      </c>
      <c r="K29" s="55"/>
    </row>
    <row r="35" spans="10:11" ht="15" customHeight="1" x14ac:dyDescent="0.2">
      <c r="J35" s="49">
        <v>2.9999999999999997E-4</v>
      </c>
      <c r="K35" s="49"/>
    </row>
    <row r="36" spans="10:11" ht="15" customHeight="1" x14ac:dyDescent="0.2">
      <c r="J36" s="49"/>
      <c r="K36" s="49"/>
    </row>
    <row r="38" spans="10:11" ht="15" customHeight="1" x14ac:dyDescent="0.2">
      <c r="J38" s="50">
        <f>'obl_W.Ch.'!E17</f>
        <v>1E-4</v>
      </c>
      <c r="K38" s="50"/>
    </row>
    <row r="39" spans="10:11" ht="15" customHeight="1" x14ac:dyDescent="0.2">
      <c r="J39" s="50"/>
      <c r="K39" s="50"/>
    </row>
    <row r="41" spans="10:11" ht="15" customHeight="1" x14ac:dyDescent="0.25">
      <c r="J41" s="51">
        <v>15</v>
      </c>
      <c r="K41" s="51"/>
    </row>
    <row r="152" s="3" customFormat="1" ht="15" customHeight="1" x14ac:dyDescent="0.2"/>
    <row r="153" s="3" customFormat="1" ht="15" customHeight="1" x14ac:dyDescent="0.2"/>
    <row r="154" s="3" customFormat="1" ht="15" customHeight="1" x14ac:dyDescent="0.2"/>
    <row r="155" s="3" customFormat="1" ht="15" customHeight="1" x14ac:dyDescent="0.2"/>
    <row r="156" s="3" customFormat="1" ht="15" customHeight="1" x14ac:dyDescent="0.2"/>
    <row r="157" s="3" customFormat="1" ht="15" customHeight="1" x14ac:dyDescent="0.2"/>
    <row r="158" s="3" customFormat="1" ht="15" customHeight="1" x14ac:dyDescent="0.2"/>
    <row r="159" s="3" customFormat="1" ht="15" customHeight="1" x14ac:dyDescent="0.2"/>
  </sheetData>
  <sheetProtection algorithmName="SHA-512" hashValue="jb6bFqHsjORNAFSHfj2vCyilh1f92J6BSLhtc8dN8lLw9NkPbTG9ZMzfS4n5BlrwHIptyDK9WqY/gdWBUqdcIQ==" saltValue="SbvL6loWvtMAyS1SK/oJiA==" spinCount="100000" sheet="1" objects="1" scenarios="1" selectLockedCells="1"/>
  <mergeCells count="12">
    <mergeCell ref="J21:K21"/>
    <mergeCell ref="E10:L11"/>
    <mergeCell ref="E12:L13"/>
    <mergeCell ref="J15:K15"/>
    <mergeCell ref="J17:K17"/>
    <mergeCell ref="J19:K19"/>
    <mergeCell ref="J25:K25"/>
    <mergeCell ref="J35:K36"/>
    <mergeCell ref="J38:K39"/>
    <mergeCell ref="J41:K41"/>
    <mergeCell ref="J27:L27"/>
    <mergeCell ref="J29:K29"/>
  </mergeCells>
  <dataValidations count="3">
    <dataValidation type="list" allowBlank="1" showInputMessage="1" showErrorMessage="1" sqref="J19:K19 J17:K17" xr:uid="{039D1D67-D165-41A0-9BA9-5D93E818ABFB}">
      <formula1>INDIRECT("DSV_DGF_par_i_gaz[[#Nagłówki];[2 '[bar']]:[25 '[bar']]]")</formula1>
    </dataValidation>
    <dataValidation type="list" allowBlank="1" showInputMessage="1" showErrorMessage="1" sqref="J25:K25" xr:uid="{F0D7AD2C-6BD6-48AB-9876-4676ADC28B82}">
      <formula1>INDIRECT("Glikol!F48:F103")</formula1>
    </dataValidation>
    <dataValidation type="list" allowBlank="1" showInputMessage="1" showErrorMessage="1" sqref="J21:K21" xr:uid="{E9B9D2C8-66EE-4D85-BD87-116ECFF56594}">
      <formula1>INDIRECT("DSV_DGF_WL[Typ z.b.]")</formula1>
    </dataValidation>
  </dataValidations>
  <pageMargins left="0.7" right="0.7" top="0.75" bottom="0.75" header="0.3" footer="0.3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4209" r:id="rId4" name="Spinner 1">
              <controlPr defaultSize="0" autoPict="0">
                <anchor moveWithCells="1" sizeWithCells="1">
                  <from>
                    <xdr:col>10</xdr:col>
                    <xdr:colOff>304800</xdr:colOff>
                    <xdr:row>13</xdr:row>
                    <xdr:rowOff>133350</xdr:rowOff>
                  </from>
                  <to>
                    <xdr:col>11</xdr:col>
                    <xdr:colOff>238125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0" r:id="rId5" name="Spinner 2">
              <controlPr defaultSize="0" autoPict="0">
                <anchor moveWithCells="1" sizeWithCells="1">
                  <from>
                    <xdr:col>10</xdr:col>
                    <xdr:colOff>304800</xdr:colOff>
                    <xdr:row>21</xdr:row>
                    <xdr:rowOff>133350</xdr:rowOff>
                  </from>
                  <to>
                    <xdr:col>11</xdr:col>
                    <xdr:colOff>238125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2" r:id="rId6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30</xdr:row>
                    <xdr:rowOff>95250</xdr:rowOff>
                  </from>
                  <to>
                    <xdr:col>11</xdr:col>
                    <xdr:colOff>0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" r:id="rId7" name="Spinner 6">
              <controlPr defaultSize="0" autoPict="0">
                <anchor moveWithCells="1" sizeWithCells="1">
                  <from>
                    <xdr:col>10</xdr:col>
                    <xdr:colOff>342900</xdr:colOff>
                    <xdr:row>27</xdr:row>
                    <xdr:rowOff>123825</xdr:rowOff>
                  </from>
                  <to>
                    <xdr:col>11</xdr:col>
                    <xdr:colOff>276225</xdr:colOff>
                    <xdr:row>29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817FC84-3108-4008-A926-1871BE871559}">
          <x14:formula1>
            <xm:f>Glikol!$E$7:$E$9</xm:f>
          </x14:formula1>
          <xm:sqref>J27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714BF-2189-49B1-BFB3-FF741D444294}">
  <sheetPr>
    <tabColor rgb="FFEF8106"/>
  </sheetPr>
  <dimension ref="J1:J108"/>
  <sheetViews>
    <sheetView showGridLines="0" showRowColHeaders="0" zoomScaleNormal="100" zoomScaleSheetLayoutView="100" workbookViewId="0">
      <pane ySplit="3" topLeftCell="A4" activePane="bottomLeft" state="frozen"/>
      <selection activeCell="W14" sqref="W14"/>
      <selection pane="bottomLeft" activeCell="N95" sqref="N95"/>
    </sheetView>
  </sheetViews>
  <sheetFormatPr defaultRowHeight="15" customHeight="1" x14ac:dyDescent="0.2"/>
  <cols>
    <col min="1" max="16384" width="9.140625" style="1"/>
  </cols>
  <sheetData>
    <row r="1" s="3" customFormat="1" ht="15" customHeight="1" x14ac:dyDescent="0.2"/>
    <row r="2" s="3" customFormat="1" ht="15" customHeight="1" x14ac:dyDescent="0.2"/>
    <row r="3" s="3" customFormat="1" ht="15" customHeight="1" x14ac:dyDescent="0.2"/>
    <row r="25" spans="10:10" ht="15" customHeight="1" x14ac:dyDescent="0.2">
      <c r="J25" s="1" t="s">
        <v>367</v>
      </c>
    </row>
    <row r="101" s="3" customFormat="1" ht="15" customHeight="1" x14ac:dyDescent="0.2"/>
    <row r="102" s="3" customFormat="1" ht="15" customHeight="1" x14ac:dyDescent="0.2"/>
    <row r="103" s="3" customFormat="1" ht="15" customHeight="1" x14ac:dyDescent="0.2"/>
    <row r="104" s="3" customFormat="1" ht="15" customHeight="1" x14ac:dyDescent="0.2"/>
    <row r="105" s="3" customFormat="1" ht="15" customHeight="1" x14ac:dyDescent="0.2"/>
    <row r="106" s="3" customFormat="1" ht="15" customHeight="1" x14ac:dyDescent="0.2"/>
    <row r="107" s="3" customFormat="1" ht="15" customHeight="1" x14ac:dyDescent="0.2"/>
    <row r="108" s="3" customFormat="1" ht="15" customHeight="1" x14ac:dyDescent="0.2"/>
  </sheetData>
  <sheetProtection algorithmName="SHA-512" hashValue="V1SvQ0JR65Hi//6Tmq62CwIbaOPdOXn0BL0Eo2KiMj5BYtkTNkbM/d9UWawIk3WXk4OS6WZr+0guWVpoWYmobA==" saltValue="KyYNti+fkjYFdmWvkbmeGw==" spinCount="100000" sheet="1" objects="1" scenarios="1" selectLockedCells="1"/>
  <pageMargins left="0.7" right="0.7" top="0.75" bottom="0.75" header="0.3" footer="0.3"/>
  <pageSetup paperSize="9" scale="7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E7F7F-4E27-4E4C-BEF9-A2E9549039C9}">
  <sheetPr>
    <tabColor rgb="FF738FB4"/>
  </sheetPr>
  <dimension ref="B3:L46"/>
  <sheetViews>
    <sheetView topLeftCell="A16" workbookViewId="0">
      <selection activeCell="B47" sqref="B47"/>
    </sheetView>
  </sheetViews>
  <sheetFormatPr defaultRowHeight="15" customHeight="1" x14ac:dyDescent="0.2"/>
  <cols>
    <col min="1" max="1" width="9.140625" style="1"/>
    <col min="2" max="2" width="18.7109375" style="1" bestFit="1" customWidth="1"/>
    <col min="3" max="3" width="17.28515625" style="1" bestFit="1" customWidth="1"/>
    <col min="4" max="16384" width="9.140625" style="1"/>
  </cols>
  <sheetData>
    <row r="3" spans="2:12" ht="15" customHeight="1" x14ac:dyDescent="0.2">
      <c r="B3" s="1" t="s">
        <v>9</v>
      </c>
      <c r="C3" s="1" t="str">
        <f>'W.Ch.'!$E$10</f>
        <v>IMI Hydronic Engineering</v>
      </c>
    </row>
    <row r="4" spans="2:12" ht="15" customHeight="1" x14ac:dyDescent="0.2">
      <c r="B4" s="1" t="s">
        <v>10</v>
      </c>
      <c r="C4" s="1" t="str">
        <f>'W.Ch.'!$E$12</f>
        <v>imię nazwisko</v>
      </c>
    </row>
    <row r="5" spans="2:12" ht="15" customHeight="1" x14ac:dyDescent="0.2">
      <c r="B5" s="1" t="s">
        <v>11</v>
      </c>
      <c r="C5" s="4">
        <f ca="1">NOW()</f>
        <v>45399.654134490738</v>
      </c>
    </row>
    <row r="7" spans="2:12" ht="15" customHeight="1" x14ac:dyDescent="0.2">
      <c r="B7" s="1" t="s">
        <v>87</v>
      </c>
      <c r="C7" s="1">
        <f>'W.Ch.'!J15</f>
        <v>350</v>
      </c>
      <c r="D7" s="1" t="s">
        <v>135</v>
      </c>
      <c r="J7" s="1" t="str">
        <f>_xlfn.TEXTJOIN(" ",FALSE,"N =",C7,D7)</f>
        <v>N = 350 [kW]</v>
      </c>
    </row>
    <row r="8" spans="2:12" ht="15" customHeight="1" x14ac:dyDescent="0.25">
      <c r="B8" s="1" t="s">
        <v>164</v>
      </c>
      <c r="C8" s="1">
        <f>TRUNC(_xlfn.TEXTBEFORE(D8," ",1,0,0),2)</f>
        <v>7</v>
      </c>
      <c r="D8" s="1" t="str">
        <f>'W.Ch.'!J17</f>
        <v>7 [bar]</v>
      </c>
      <c r="E8" s="1" t="str">
        <f>_xlfn.TEXTJOIN(" ",FALSE,B8,D8)</f>
        <v>p₁ = 7 [bar]</v>
      </c>
    </row>
    <row r="9" spans="2:12" ht="15" customHeight="1" x14ac:dyDescent="0.25">
      <c r="B9" s="1" t="s">
        <v>165</v>
      </c>
      <c r="C9" s="1">
        <f>TRUNC(_xlfn.TEXTBEFORE(D9," ",1,0,0),2)</f>
        <v>12</v>
      </c>
      <c r="D9" s="1" t="str">
        <f>'W.Ch.'!J19</f>
        <v>12 [bar]</v>
      </c>
      <c r="E9" s="1" t="str">
        <f>_xlfn.TEXTJOIN(" ",FALSE,B9,D9)</f>
        <v>p₂ = 12 [bar]</v>
      </c>
    </row>
    <row r="10" spans="2:12" ht="15" customHeight="1" x14ac:dyDescent="0.2">
      <c r="B10" s="1" t="s">
        <v>56</v>
      </c>
      <c r="C10" s="1" t="str">
        <f>'W.Ch.'!J21</f>
        <v>DSV 32 DGF</v>
      </c>
      <c r="G10" s="1" t="s">
        <v>297</v>
      </c>
      <c r="H10" s="1" t="s">
        <v>146</v>
      </c>
      <c r="J10" s="1" t="str">
        <f>_xlfn.TEXTJOIN(" ",FALSE,G10,C10,D8)</f>
        <v>Do obliczeń przyjęto zawór bezpieczeństwa IMI PNEUMATEX: DSV 32 DGF 7 [bar]</v>
      </c>
    </row>
    <row r="11" spans="2:12" ht="15" customHeight="1" x14ac:dyDescent="0.2">
      <c r="B11" s="1" t="s">
        <v>57</v>
      </c>
      <c r="C11" s="1">
        <f>'W.Ch.'!J23</f>
        <v>1</v>
      </c>
      <c r="D11" s="1" t="s">
        <v>141</v>
      </c>
      <c r="E11" s="1" t="str">
        <f>_xlfn.TEXTJOIN(" ",FALSE,C11,D11)</f>
        <v>1 szt.</v>
      </c>
      <c r="G11" s="1" t="str">
        <f>_xlfn.TEXTJOIN("  /  ",FALSE,G23,E11)</f>
        <v>3,178 [kg/s]  /  1 szt.</v>
      </c>
      <c r="J11" s="1" t="str">
        <f>_xlfn.TEXTJOIN(" ",FALSE,"Ilość przyjętych do obliczeń zaworów bezpieczeństwa:",C11,D11)</f>
        <v>Ilość przyjętych do obliczeń zaworów bezpieczeństwa: 1 szt.</v>
      </c>
    </row>
    <row r="12" spans="2:12" ht="15" customHeight="1" x14ac:dyDescent="0.2">
      <c r="B12" s="1" t="s">
        <v>158</v>
      </c>
      <c r="C12" s="1">
        <f>'W.Ch.'!J25</f>
        <v>20</v>
      </c>
      <c r="D12" s="1" t="s">
        <v>162</v>
      </c>
    </row>
    <row r="13" spans="2:12" ht="15" customHeight="1" x14ac:dyDescent="0.25">
      <c r="B13" s="1" t="s">
        <v>163</v>
      </c>
      <c r="C13" s="1">
        <f>ROUND(
   IF(VLOOKUP(C12,
     IF(C14=Glikol!$E$7,G_Woda[],
     IF(C14=Glikol!$E$8,G_PEG[],
     IF(C14=Glikol!$E$9,G_PPG[],"Error"))),
     IF(C14=Glikol!$E$7,2,
     IF(C14=Glikol!$E$8,
          MATCH(C15,G_PEG[#Headers],0),
     IF(C14=Glikol!$E$9,
          MATCH(C15,G_PPG[#Headers],0),"Error"))),FALSE)&lt;=0,
"brak danych",
VLOOKUP(C12,
     IF(C14=Glikol!$E$7,G_Woda[],
     IF(C14=Glikol!$E$8,G_PEG[],
     IF(C14=Glikol!$E$9,G_PPG[],"Error"))),
     IF(C14=Glikol!$E$7,2,
     IF(C14=Glikol!$E$8,
          MATCH(C15,G_PEG[#Headers],0),
     IF(C14=Glikol!$E$9,
          MATCH(C15,G_PPG[#Headers],0),"Error"))),FALSE)),
3)</f>
        <v>1009.827</v>
      </c>
      <c r="D13" s="1" t="s">
        <v>161</v>
      </c>
      <c r="E13" s="1" t="str">
        <f>_xlfn.TEXTJOIN(" ",FALSE,B13,C13,D13)</f>
        <v>ρ = 1009,827 [kg/m³]</v>
      </c>
      <c r="J13" s="1">
        <f>ROUND(
   IF(VLOOKUP(C12,
     IF(C14=Glikol!$E$7,G_Woda[],
     IF(C14=Glikol!$E$8,G_PEG[],
     IF(C14=Glikol!$E$9,G_PPG[],"Error"))),
     IF(C14=Glikol!$E$7,2,
     IF(C14=Glikol!$E$8,
          MATCH(C15,G_PEG[#Headers],0),
     IF(C14=Glikol!$E$9,
          MATCH(C15,G_PPG[#Headers],0),"Error"))),FALSE)&lt;=0,
"brak danych",
VLOOKUP(C12,
     IF(C14=Glikol!$E$7,G_Woda[],
     IF(C14=Glikol!$E$8,G_PEG[],
     IF(C14=Glikol!$E$9,G_PPG[],"Error"))),
     IF(C14=Glikol!$E$7,2,
     IF(C14=Glikol!$E$8,
          MATCH(C15,G_PEG[#Headers],0),
     IF(C14=Glikol!$E$9,
          MATCH(C15,G_PPG[#Headers],0),"Error"))),FALSE)),
3)</f>
        <v>1009.827</v>
      </c>
      <c r="K13" s="23" t="str">
        <f>IF(L13&lt;10000,"",L13)</f>
        <v/>
      </c>
      <c r="L13" s="23">
        <f>IFERROR(C13,IF(C12&lt;0,"Temperatura jest poniżej punktu krystalizacji dla wybranej cieczy.","Temperatura jest poza zakrecem pracy"))</f>
        <v>1009.827</v>
      </c>
    </row>
    <row r="14" spans="2:12" ht="15" customHeight="1" x14ac:dyDescent="0.2">
      <c r="B14" s="1" t="s">
        <v>194</v>
      </c>
      <c r="C14" s="1" t="str">
        <f>'W.Ch.'!J27</f>
        <v>Glikol propylenowy</v>
      </c>
      <c r="E14" s="1" t="str">
        <f>_xlfn.TEXTJOIN(" - ",FALSE,C14,C15)</f>
        <v>Glikol propylenowy - 10 %</v>
      </c>
    </row>
    <row r="15" spans="2:12" ht="15" customHeight="1" x14ac:dyDescent="0.2">
      <c r="B15" s="1" t="s">
        <v>195</v>
      </c>
      <c r="C15" s="25" t="str">
        <f>'W.Ch.'!J29&amp;" "&amp;"%"</f>
        <v>10 %</v>
      </c>
    </row>
    <row r="17" spans="2:11" ht="15" customHeight="1" x14ac:dyDescent="0.2">
      <c r="B17" s="1" t="s">
        <v>159</v>
      </c>
      <c r="C17" s="1" t="b">
        <v>0</v>
      </c>
      <c r="E17" s="23">
        <f>IF(C17=FALSE,0.0001,"")</f>
        <v>1E-4</v>
      </c>
    </row>
    <row r="19" spans="2:11" ht="15" customHeight="1" x14ac:dyDescent="0.2">
      <c r="B19" s="1" t="s">
        <v>145</v>
      </c>
      <c r="C19" s="1">
        <f>IF(C17=FALSE,E17,'W.C.2'!J30)</f>
        <v>1E-4</v>
      </c>
      <c r="D19" s="1" t="s">
        <v>160</v>
      </c>
      <c r="E19" s="1" t="str">
        <f>_xlfn.TEXTJOIN(" ",FALSE,B19,C19,D19)</f>
        <v>A = 0,0001 [m²]</v>
      </c>
    </row>
    <row r="21" spans="2:11" ht="15" customHeight="1" x14ac:dyDescent="0.2">
      <c r="B21" s="1" t="s">
        <v>166</v>
      </c>
      <c r="C21" s="1">
        <f>'W.Ch.'!J41</f>
        <v>15</v>
      </c>
      <c r="D21" s="1" t="s">
        <v>167</v>
      </c>
      <c r="E21" s="1" t="str">
        <f>IF(C8&gt;=C9,_xlfn.TEXTJOIN(" ",FALSE,B21,C21,D21),"")</f>
        <v/>
      </c>
    </row>
    <row r="22" spans="2:11" ht="15" customHeight="1" x14ac:dyDescent="0.2">
      <c r="B22" s="1" t="s">
        <v>192</v>
      </c>
      <c r="C22" s="1">
        <f>IF(AND(K22=5,K22&lt;5,K22&gt;-1),1,IF(K22&gt;5,2,1))</f>
        <v>1</v>
      </c>
      <c r="E22" s="1" t="str">
        <f>_xlfn.TEXTJOIN(" ",FALSE,B22,C22,D22)</f>
        <v xml:space="preserve">b = 1 </v>
      </c>
      <c r="J22" s="1" t="s">
        <v>193</v>
      </c>
      <c r="K22" s="1">
        <f>C9-C8</f>
        <v>5</v>
      </c>
    </row>
    <row r="23" spans="2:11" ht="15" customHeight="1" x14ac:dyDescent="0.2">
      <c r="B23" s="1" t="s">
        <v>168</v>
      </c>
      <c r="C23" s="1">
        <f>ROUND(IF(C8&gt;=C9,0.44*C21,IF(C8&lt;C9,447.3*C22*C19*SQRT((C9-C8)*C13),"Error")),3)</f>
        <v>3.1779999999999999</v>
      </c>
      <c r="D23" s="1" t="s">
        <v>169</v>
      </c>
      <c r="E23" s="1" t="str">
        <f>_xlfn.TEXTJOIN(" ",FALSE,B23,C23,D23)</f>
        <v>M = 3,178 [kg/s]</v>
      </c>
      <c r="G23" s="1" t="str">
        <f>_xlfn.TEXTJOIN(" ",FALSE,C23,D23)</f>
        <v>3,178 [kg/s]</v>
      </c>
    </row>
    <row r="25" spans="2:11" ht="15" customHeight="1" x14ac:dyDescent="0.2">
      <c r="B25" s="1" t="s">
        <v>170</v>
      </c>
      <c r="C25" s="1">
        <f>C23/C11</f>
        <v>3.1779999999999999</v>
      </c>
      <c r="D25" s="1" t="s">
        <v>169</v>
      </c>
      <c r="E25" s="1" t="str">
        <f>_xlfn.TEXTJOIN(" ",FALSE,B25,C25,D25)</f>
        <v>M_obl = 3,178 [kg/s]</v>
      </c>
      <c r="G25" s="1" t="str">
        <f>_xlfn.TEXTJOIN(" ",FALSE,C25,D25)</f>
        <v>3,178 [kg/s]</v>
      </c>
    </row>
    <row r="27" spans="2:11" ht="15" customHeight="1" x14ac:dyDescent="0.2">
      <c r="B27" s="1" t="s">
        <v>122</v>
      </c>
      <c r="C27" s="1">
        <f>(INDEX(DSV_DGF_ciecz[],MATCH($C$10,DSV_DGF_ciecz[Typ z.b.],0),MATCH($D$8,DSV_DGF_ciecz[#Headers],0)))*0.9</f>
        <v>0.34200000000000003</v>
      </c>
    </row>
    <row r="28" spans="2:11" ht="15" customHeight="1" x14ac:dyDescent="0.25">
      <c r="B28" s="1" t="s">
        <v>171</v>
      </c>
      <c r="C28" s="1">
        <f>VLOOKUP($C$10,DSV_DGF_ciecz[],2,FALSE)</f>
        <v>706.86</v>
      </c>
      <c r="D28" s="1" t="s">
        <v>153</v>
      </c>
      <c r="E28" s="1" t="str">
        <f>_xlfn.TEXTJOIN(" ",FALSE,B28,C28,D28)</f>
        <v>A₀ = 706,86 [mm]</v>
      </c>
    </row>
    <row r="29" spans="2:11" ht="15" customHeight="1" x14ac:dyDescent="0.2">
      <c r="B29" s="1" t="s">
        <v>172</v>
      </c>
      <c r="C29" s="1">
        <f>ROUND(SQRT(4*C28/PI()),3)</f>
        <v>30</v>
      </c>
      <c r="D29" s="1" t="s">
        <v>153</v>
      </c>
      <c r="E29" s="1" t="str">
        <f>_xlfn.TEXTJOIN(" ",FALSE,B29,C29,D29)</f>
        <v>d₀ = 30 [mm]</v>
      </c>
    </row>
    <row r="31" spans="2:11" ht="15" customHeight="1" x14ac:dyDescent="0.2">
      <c r="B31" s="1" t="s">
        <v>298</v>
      </c>
      <c r="C31" s="1" t="str">
        <f>_xlfn.TEXTJOIN(" ",FALSE,B31,C10)</f>
        <v>Dobrano zawór bezpieczeństwa IMI PNEUMATEX: DSV 32 DGF</v>
      </c>
    </row>
    <row r="32" spans="2:11" ht="15" customHeight="1" x14ac:dyDescent="0.2">
      <c r="B32" s="1" t="s">
        <v>148</v>
      </c>
      <c r="C32" s="1" t="str">
        <f>_xlfn.TEXTJOIN(" ",FALSE,B32,D8)</f>
        <v>Ciśnienie nastawy zaworu bezpieczeństwa: 7 [bar]</v>
      </c>
    </row>
    <row r="35" spans="2:5" ht="15" customHeight="1" x14ac:dyDescent="0.2">
      <c r="B35" s="1" t="s">
        <v>172</v>
      </c>
      <c r="C35" s="1">
        <f>ROUND(54*SQRT(C25/(C27*SQRT(C8*C13))),3)</f>
        <v>17.952000000000002</v>
      </c>
      <c r="D35" s="1" t="s">
        <v>153</v>
      </c>
      <c r="E35" s="1" t="str">
        <f>_xlfn.TEXTJOIN(" ",FALSE,B35,C35,D35)</f>
        <v>d₀ = 17,952 [mm]</v>
      </c>
    </row>
    <row r="37" spans="2:5" ht="15" customHeight="1" x14ac:dyDescent="0.2">
      <c r="B37" s="1" t="s">
        <v>298</v>
      </c>
      <c r="C37" s="1" t="str">
        <f>_xlfn.TEXTJOIN(" ",FALSE,B37,C10)</f>
        <v>Dobrano zawór bezpieczeństwa IMI PNEUMATEX: DSV 32 DGF</v>
      </c>
    </row>
    <row r="38" spans="2:5" ht="15" customHeight="1" x14ac:dyDescent="0.2">
      <c r="B38" s="1" t="s">
        <v>148</v>
      </c>
      <c r="C38" s="1" t="str">
        <f>_xlfn.TEXTJOIN(" ",FALSE,B38,D8)</f>
        <v>Ciśnienie nastawy zaworu bezpieczeństwa: 7 [bar]</v>
      </c>
    </row>
    <row r="39" spans="2:5" ht="15" customHeight="1" x14ac:dyDescent="0.2">
      <c r="B39" s="1" t="s">
        <v>173</v>
      </c>
      <c r="C39" s="1" t="str">
        <f>_xlfn.TEXTJOIN(" ",FALSE,B39,E11)</f>
        <v>Ilość zaworów bezpieczeństwa: 1 szt.</v>
      </c>
    </row>
    <row r="40" spans="2:5" ht="15" customHeight="1" x14ac:dyDescent="0.2">
      <c r="B40" s="1" t="s">
        <v>174</v>
      </c>
      <c r="C40" s="1" t="str">
        <f>_xlfn.TEXTJOIN(" ",FALSE,B40,C29,D29)</f>
        <v>Średnica kanału dolotowego: 30 [mm]</v>
      </c>
    </row>
    <row r="43" spans="2:5" ht="15" customHeight="1" x14ac:dyDescent="0.25">
      <c r="B43" s="19" t="str">
        <f>IF(C29&gt;C35,"większe od",IF(C29=C35,"równe",IF(C29&lt;C35,"mniejsze od","Error")))</f>
        <v>większe od</v>
      </c>
      <c r="C43" s="19" t="str">
        <f>_xlfn.TEXTJOIN(" ",FALSE,C29,D29,"   ",B43,"   ",C35,D35)</f>
        <v>30 [mm]     większe od     17,952 [mm]</v>
      </c>
    </row>
    <row r="45" spans="2:5" ht="15" customHeight="1" x14ac:dyDescent="0.25">
      <c r="B45" s="20" t="str">
        <f>IFERROR(IF(B43="mniejsze od","", "Dobrany zawór spełnia wymagania normy PN-B-02414:1999"),"")</f>
        <v>Dobrany zawór spełnia wymagania normy PN-B-02414:1999</v>
      </c>
    </row>
    <row r="46" spans="2:5" ht="15" customHeight="1" x14ac:dyDescent="0.25">
      <c r="B46" s="21" t="str">
        <f>IF(C27=0,"Wybrany zawór nie występuje w wersji o ciśnieniu otwarcia, które wybrano!!!",IF(B43="mniejsze od","Dobrany zawór  NIE SPEŁNIA WYMAGAŃ NORMY PN-B-02414:1999", ""))</f>
        <v/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DFB43-54B0-451F-B149-93B5EA5B2A42}">
  <sheetPr>
    <tabColor rgb="FFEF8106"/>
  </sheetPr>
  <dimension ref="E1:Y89"/>
  <sheetViews>
    <sheetView showGridLines="0" showRowColHeaders="0" zoomScaleNormal="100" zoomScaleSheetLayoutView="100" workbookViewId="0">
      <pane ySplit="3" topLeftCell="A4" activePane="bottomLeft" state="frozen"/>
      <selection pane="bottomLeft" activeCell="E10" sqref="E10:L11"/>
    </sheetView>
  </sheetViews>
  <sheetFormatPr defaultRowHeight="15" customHeight="1" x14ac:dyDescent="0.2"/>
  <cols>
    <col min="1" max="16384" width="9.140625" style="1"/>
  </cols>
  <sheetData>
    <row r="1" spans="5:25" s="3" customFormat="1" ht="15" customHeight="1" x14ac:dyDescent="0.2"/>
    <row r="2" spans="5:25" s="3" customFormat="1" ht="15" customHeight="1" x14ac:dyDescent="0.2"/>
    <row r="3" spans="5:25" s="3" customFormat="1" ht="15" customHeight="1" x14ac:dyDescent="0.2"/>
    <row r="10" spans="5:25" ht="15" customHeight="1" x14ac:dyDescent="0.2">
      <c r="E10" s="45" t="s">
        <v>8</v>
      </c>
      <c r="F10" s="45"/>
      <c r="G10" s="45"/>
      <c r="H10" s="45"/>
      <c r="I10" s="45"/>
      <c r="J10" s="45"/>
      <c r="K10" s="45"/>
      <c r="L10" s="45"/>
    </row>
    <row r="11" spans="5:25" ht="15" customHeight="1" x14ac:dyDescent="0.2">
      <c r="E11" s="45"/>
      <c r="F11" s="45"/>
      <c r="G11" s="45"/>
      <c r="H11" s="45"/>
      <c r="I11" s="45"/>
      <c r="J11" s="45"/>
      <c r="K11" s="45"/>
      <c r="L11" s="45"/>
    </row>
    <row r="12" spans="5:25" ht="15" customHeight="1" x14ac:dyDescent="0.2">
      <c r="E12" s="45" t="s">
        <v>364</v>
      </c>
      <c r="F12" s="45"/>
      <c r="G12" s="45"/>
      <c r="H12" s="45"/>
      <c r="I12" s="45"/>
      <c r="J12" s="45"/>
      <c r="K12" s="45"/>
      <c r="L12" s="45"/>
    </row>
    <row r="13" spans="5:25" ht="15" customHeight="1" x14ac:dyDescent="0.2">
      <c r="E13" s="45"/>
      <c r="F13" s="45"/>
      <c r="G13" s="45"/>
      <c r="H13" s="45"/>
      <c r="I13" s="45"/>
      <c r="J13" s="45"/>
      <c r="K13" s="45"/>
      <c r="L13" s="45"/>
    </row>
    <row r="15" spans="5:25" ht="15" customHeight="1" x14ac:dyDescent="0.25">
      <c r="J15" s="47">
        <v>1000</v>
      </c>
      <c r="K15" s="47"/>
      <c r="Y15"/>
    </row>
    <row r="17" spans="10:11" ht="15" customHeight="1" x14ac:dyDescent="0.25">
      <c r="J17" s="46" t="s">
        <v>76</v>
      </c>
      <c r="K17" s="46"/>
    </row>
    <row r="19" spans="10:11" ht="15" customHeight="1" x14ac:dyDescent="0.25">
      <c r="J19" s="48" t="s">
        <v>51</v>
      </c>
      <c r="K19" s="48"/>
    </row>
    <row r="21" spans="10:11" ht="15" customHeight="1" x14ac:dyDescent="0.25">
      <c r="J21" s="38">
        <v>25</v>
      </c>
    </row>
    <row r="23" spans="10:11" ht="15" customHeight="1" x14ac:dyDescent="0.25">
      <c r="J23" s="46" t="s">
        <v>66</v>
      </c>
      <c r="K23" s="46"/>
    </row>
    <row r="25" spans="10:11" ht="15" customHeight="1" x14ac:dyDescent="0.25">
      <c r="J25" s="37">
        <v>140</v>
      </c>
    </row>
    <row r="82" s="3" customFormat="1" ht="15" customHeight="1" x14ac:dyDescent="0.2"/>
    <row r="83" s="3" customFormat="1" ht="15" customHeight="1" x14ac:dyDescent="0.2"/>
    <row r="84" s="3" customFormat="1" ht="15" customHeight="1" x14ac:dyDescent="0.2"/>
    <row r="85" s="3" customFormat="1" ht="15" customHeight="1" x14ac:dyDescent="0.2"/>
    <row r="86" s="3" customFormat="1" ht="15" customHeight="1" x14ac:dyDescent="0.2"/>
    <row r="87" s="3" customFormat="1" ht="15" customHeight="1" x14ac:dyDescent="0.2"/>
    <row r="88" s="3" customFormat="1" ht="15" customHeight="1" x14ac:dyDescent="0.2"/>
    <row r="89" s="3" customFormat="1" ht="15" customHeight="1" x14ac:dyDescent="0.2"/>
  </sheetData>
  <sheetProtection algorithmName="SHA-512" hashValue="6bKgFD8RBILaOtNwEVqstZabnqD97CzhhHN/MZgzWoVF1CwxwDEGpVJZS/KiXdoysSIIaMH3Eai1D37+5F1P3w==" saltValue="bRHAdf3een1TmmEZTyfU/g==" spinCount="100000" sheet="1" objects="1" scenarios="1" selectLockedCells="1"/>
  <mergeCells count="6">
    <mergeCell ref="J23:K23"/>
    <mergeCell ref="E10:L11"/>
    <mergeCell ref="E12:L13"/>
    <mergeCell ref="J15:K15"/>
    <mergeCell ref="J17:K17"/>
    <mergeCell ref="J19:K19"/>
  </mergeCells>
  <dataValidations count="2">
    <dataValidation type="list" allowBlank="1" showInputMessage="1" showErrorMessage="1" sqref="J23:K23 J17:K17" xr:uid="{6BB3DCE7-EB80-48B1-A1C7-B7021F24CF1F}">
      <formula1>INDIRECT("DSV_DGF_par_i_gaz[[#Nagłówki];[2 '[bar']]:[25 '[bar']]]")</formula1>
    </dataValidation>
    <dataValidation type="list" allowBlank="1" showInputMessage="1" showErrorMessage="1" sqref="J19" xr:uid="{66AC360E-43A1-40B4-97E1-6B87D91D8E4D}">
      <formula1>INDIRECT("DSV_DGF_par_i_gaz[Typ z.b.]")</formula1>
    </dataValidation>
  </dataValidations>
  <pageMargins left="0.7" right="0.7" top="0.75" bottom="0.75" header="0.3" footer="0.3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7" r:id="rId4" name="Spinner 1">
              <controlPr defaultSize="0" autoPict="0">
                <anchor moveWithCells="1" sizeWithCells="1">
                  <from>
                    <xdr:col>10</xdr:col>
                    <xdr:colOff>304800</xdr:colOff>
                    <xdr:row>13</xdr:row>
                    <xdr:rowOff>133350</xdr:rowOff>
                  </from>
                  <to>
                    <xdr:col>11</xdr:col>
                    <xdr:colOff>238125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8" r:id="rId5" name="Spinner 2">
              <controlPr defaultSize="0" autoPict="0">
                <anchor moveWithCells="1" sizeWithCells="1">
                  <from>
                    <xdr:col>10</xdr:col>
                    <xdr:colOff>304800</xdr:colOff>
                    <xdr:row>19</xdr:row>
                    <xdr:rowOff>133350</xdr:rowOff>
                  </from>
                  <to>
                    <xdr:col>11</xdr:col>
                    <xdr:colOff>238125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1" r:id="rId6" name="Spinner 5">
              <controlPr defaultSize="0" autoPict="0">
                <anchor moveWithCells="1" sizeWithCells="1">
                  <from>
                    <xdr:col>10</xdr:col>
                    <xdr:colOff>304800</xdr:colOff>
                    <xdr:row>23</xdr:row>
                    <xdr:rowOff>133350</xdr:rowOff>
                  </from>
                  <to>
                    <xdr:col>11</xdr:col>
                    <xdr:colOff>238125</xdr:colOff>
                    <xdr:row>25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ED25B-AB54-444C-BD0C-9134C4E80B5A}">
  <sheetPr>
    <tabColor rgb="FFEF8106"/>
  </sheetPr>
  <dimension ref="B3:J37"/>
  <sheetViews>
    <sheetView workbookViewId="0">
      <selection activeCell="B47" sqref="B47"/>
    </sheetView>
  </sheetViews>
  <sheetFormatPr defaultRowHeight="15" customHeight="1" x14ac:dyDescent="0.2"/>
  <cols>
    <col min="1" max="1" width="9.140625" style="1"/>
    <col min="2" max="2" width="18.7109375" style="1" bestFit="1" customWidth="1"/>
    <col min="3" max="3" width="17.28515625" style="1" bestFit="1" customWidth="1"/>
    <col min="4" max="16384" width="9.140625" style="1"/>
  </cols>
  <sheetData>
    <row r="3" spans="2:10" ht="15" customHeight="1" x14ac:dyDescent="0.2">
      <c r="B3" s="1" t="s">
        <v>9</v>
      </c>
      <c r="C3" s="1" t="str">
        <f>'K.W.2'!E10</f>
        <v>IMI Hydronic Engineering</v>
      </c>
    </row>
    <row r="4" spans="2:10" ht="15" customHeight="1" x14ac:dyDescent="0.2">
      <c r="B4" s="1" t="s">
        <v>10</v>
      </c>
      <c r="C4" s="1" t="str">
        <f>'K.W.2'!E12</f>
        <v>imię nazwisko</v>
      </c>
    </row>
    <row r="5" spans="2:10" ht="15" customHeight="1" x14ac:dyDescent="0.2">
      <c r="B5" s="1" t="s">
        <v>11</v>
      </c>
      <c r="C5" s="4">
        <f ca="1">NOW()</f>
        <v>45399.654134490738</v>
      </c>
    </row>
    <row r="7" spans="2:10" ht="15" customHeight="1" x14ac:dyDescent="0.2">
      <c r="B7" s="1" t="s">
        <v>87</v>
      </c>
      <c r="C7" s="1">
        <f>'S.C.'!J15</f>
        <v>1000</v>
      </c>
      <c r="D7" s="1" t="s">
        <v>135</v>
      </c>
      <c r="J7" s="1" t="str">
        <f>_xlfn.TEXTJOIN(" ",FALSE,"N =",C7,D7)</f>
        <v>N = 1000 [kW]</v>
      </c>
    </row>
    <row r="8" spans="2:10" ht="15" customHeight="1" x14ac:dyDescent="0.2">
      <c r="B8" s="1" t="s">
        <v>55</v>
      </c>
      <c r="C8" s="1" t="str">
        <f>'S.C.'!J17</f>
        <v>11 [bar]</v>
      </c>
      <c r="D8" s="1">
        <f>TRUNC(_xlfn.TEXTBEFORE(C8," ",1,0,0),2)</f>
        <v>11</v>
      </c>
    </row>
    <row r="9" spans="2:10" ht="15" customHeight="1" x14ac:dyDescent="0.2">
      <c r="B9" s="1" t="s">
        <v>56</v>
      </c>
      <c r="C9" s="1" t="str">
        <f>'S.C.'!J19</f>
        <v>DSV 40 DGF</v>
      </c>
      <c r="F9" s="1" t="s">
        <v>142</v>
      </c>
      <c r="G9" s="1" t="s">
        <v>146</v>
      </c>
      <c r="J9" s="1" t="str">
        <f>_xlfn.TEXTJOIN(" ",FALSE,F9,C9,C8)</f>
        <v>Do obliczeń przyjęto zawór bezpieczeństwa PNEUMATEX: DSV 40 DGF 11 [bar]</v>
      </c>
    </row>
    <row r="11" spans="2:10" ht="15" customHeight="1" x14ac:dyDescent="0.2">
      <c r="B11" s="1" t="s">
        <v>270</v>
      </c>
      <c r="C11" s="1">
        <f>'S.C.'!$J$21</f>
        <v>25</v>
      </c>
      <c r="D11" s="1" t="s">
        <v>267</v>
      </c>
      <c r="F11" s="1" t="str">
        <f>_xlfn.TEXTJOIN(" ",FALSE,B11,C11,D11)</f>
        <v>∆T = 25 [K]</v>
      </c>
    </row>
    <row r="12" spans="2:10" ht="15" customHeight="1" x14ac:dyDescent="0.2">
      <c r="B12" s="1" t="s">
        <v>269</v>
      </c>
      <c r="C12" s="1">
        <f>'S.C.'!$J$25</f>
        <v>140</v>
      </c>
      <c r="D12" s="1" t="s">
        <v>162</v>
      </c>
    </row>
    <row r="13" spans="2:10" ht="15" customHeight="1" x14ac:dyDescent="0.2">
      <c r="B13" s="1" t="s">
        <v>266</v>
      </c>
      <c r="C13" s="1">
        <f>ROUND(C7*1000/(4189.9*C11),3)</f>
        <v>9.5470000000000006</v>
      </c>
      <c r="D13" s="1" t="s">
        <v>169</v>
      </c>
      <c r="E13" s="1" t="str">
        <f>_xlfn.TEXTJOIN(" ",FALSE,C13,D13)</f>
        <v>9,547 [kg/s]</v>
      </c>
      <c r="F13" s="1" t="str">
        <f>_xlfn.TEXTJOIN(" ",FALSE,B13,C13,D13)</f>
        <v>G = 9,547 [kg/s]</v>
      </c>
    </row>
    <row r="14" spans="2:10" ht="15" customHeight="1" x14ac:dyDescent="0.25">
      <c r="B14" s="1" t="s">
        <v>268</v>
      </c>
      <c r="C14" s="1">
        <f>(INDEX(DSV_DGF_ciecz[],MATCH($C$9,DSV_DGF_ciecz[Typ z.b.],0),MATCH($C$8,DSV_DGF_ciecz[#Headers],0)))*0.9</f>
        <v>0.34200000000000003</v>
      </c>
    </row>
    <row r="15" spans="2:10" ht="15" customHeight="1" x14ac:dyDescent="0.25">
      <c r="B15" s="1" t="s">
        <v>164</v>
      </c>
      <c r="C15" s="1">
        <f>TRUNC(_xlfn.TEXTBEFORE(E15," ",1,0,0),2)/10</f>
        <v>0.6</v>
      </c>
      <c r="D15" s="1" t="s">
        <v>131</v>
      </c>
      <c r="E15" s="1" t="str">
        <f>'S.C.'!$J$23</f>
        <v>6 [bar]</v>
      </c>
      <c r="F15" s="1" t="str">
        <f>_xlfn.TEXTJOIN(" ",FALSE,B15,C15,D15)</f>
        <v>p₁ = 0,6 [MPa]</v>
      </c>
    </row>
    <row r="16" spans="2:10" ht="15" customHeight="1" x14ac:dyDescent="0.25">
      <c r="B16" s="26" t="s">
        <v>163</v>
      </c>
      <c r="C16" s="1">
        <f>VLOOKUP(C12,G_Woda[],2,FALSE)</f>
        <v>926.1</v>
      </c>
      <c r="D16" s="1" t="s">
        <v>143</v>
      </c>
      <c r="F16" s="1" t="str">
        <f>_xlfn.TEXTJOIN(" ",FALSE,B16,C16,D16)</f>
        <v>ρ = 926,1 [kg/m³]</v>
      </c>
    </row>
    <row r="18" spans="2:10" ht="15" customHeight="1" x14ac:dyDescent="0.2">
      <c r="B18" s="1" t="s">
        <v>172</v>
      </c>
      <c r="C18" s="1">
        <f>ROUND(30*SQRT(C13/(C14*SQRT(C15*C16))),3)</f>
        <v>32.646999999999998</v>
      </c>
      <c r="D18" s="1" t="s">
        <v>153</v>
      </c>
      <c r="F18" s="1" t="str">
        <f>_xlfn.TEXTJOIN(" ",FALSE,B18,C18,D18)</f>
        <v>d₀ = 32,647 [mm]</v>
      </c>
    </row>
    <row r="22" spans="2:10" ht="15" customHeight="1" x14ac:dyDescent="0.2">
      <c r="B22" s="1" t="s">
        <v>57</v>
      </c>
      <c r="C22" s="1">
        <v>1</v>
      </c>
      <c r="D22" s="1" t="s">
        <v>141</v>
      </c>
      <c r="E22" s="1" t="str">
        <f>_xlfn.TEXTJOIN(" ",FALSE,C22,D22)</f>
        <v>1 szt.</v>
      </c>
      <c r="F22" s="1" t="s">
        <v>140</v>
      </c>
      <c r="G22" s="1" t="s">
        <v>146</v>
      </c>
      <c r="J22" s="1" t="str">
        <f>_xlfn.TEXTJOIN(" ",FALSE,F22,C22,D22)</f>
        <v>Przyjęta do obliczeń ilość zaworów bezpieczeństwa: 1 szt.</v>
      </c>
    </row>
    <row r="25" spans="2:10" ht="15" customHeight="1" x14ac:dyDescent="0.2">
      <c r="B25" s="1" t="s">
        <v>297</v>
      </c>
      <c r="J25" s="1" t="str">
        <f>_xlfn.TEXTJOIN(" ",FALSE,B25,C9)</f>
        <v>Do obliczeń przyjęto zawór bezpieczeństwa IMI PNEUMATEX: DSV 40 DGF</v>
      </c>
    </row>
    <row r="26" spans="2:10" ht="15" customHeight="1" x14ac:dyDescent="0.2">
      <c r="B26" s="1" t="s">
        <v>148</v>
      </c>
      <c r="J26" s="1" t="str">
        <f>_xlfn.TEXTJOIN(" ",FALSE,B26,C8)</f>
        <v>Ciśnienie nastawy zaworu bezpieczeństwa: 11 [bar]</v>
      </c>
    </row>
    <row r="27" spans="2:10" ht="15" customHeight="1" x14ac:dyDescent="0.2">
      <c r="B27" s="1" t="s">
        <v>149</v>
      </c>
      <c r="J27" s="1" t="str">
        <f>_xlfn.TEXTJOIN(" ",FALSE,B27,C22,D22)</f>
        <v>Ilość dobranych zaworów bezpieczeństwa: 1 szt.</v>
      </c>
    </row>
    <row r="29" spans="2:10" ht="15" customHeight="1" x14ac:dyDescent="0.25">
      <c r="B29" s="1" t="s">
        <v>171</v>
      </c>
      <c r="C29" s="1">
        <f>VLOOKUP($C$9,DSV_DGF_ciecz[],2,FALSE)</f>
        <v>1194.5899999999999</v>
      </c>
      <c r="D29" s="1" t="s">
        <v>153</v>
      </c>
      <c r="E29" s="1" t="str">
        <f>_xlfn.TEXTJOIN(" ",FALSE,B29,C29,D29)</f>
        <v>A₀ = 1194,59 [mm]</v>
      </c>
    </row>
    <row r="30" spans="2:10" ht="15" customHeight="1" x14ac:dyDescent="0.2">
      <c r="B30" s="1" t="s">
        <v>172</v>
      </c>
      <c r="C30" s="1">
        <f>ROUND(SQRT(4*C29/PI()),3)</f>
        <v>39</v>
      </c>
      <c r="D30" s="1" t="s">
        <v>153</v>
      </c>
      <c r="E30" s="1" t="str">
        <f>_xlfn.TEXTJOIN(" ",FALSE,B30,C30,D30)</f>
        <v>d₀ = 39 [mm]</v>
      </c>
    </row>
    <row r="34" spans="2:10" ht="15" customHeight="1" x14ac:dyDescent="0.25">
      <c r="B34" s="19" t="str">
        <f>IF(C30&gt;C18,"większe od",IF(C30=C18,"równe",IF(C30&lt;C18,"mniejsze od","Error")))</f>
        <v>większe od</v>
      </c>
      <c r="J34" s="1" t="str">
        <f>_xlfn.TEXTJOIN(" ",FALSE,E30,"   ",B34,"   ",F18)</f>
        <v>d₀ = 39 [mm]     większe od     d₀ = 32,647 [mm]</v>
      </c>
    </row>
    <row r="36" spans="2:10" ht="15" customHeight="1" x14ac:dyDescent="0.25">
      <c r="B36" s="20" t="str">
        <f>IFERROR(IF(B34="mniejsze od","", "Dobrane zabezpieczenie spełnia wymagania normy PN-91 B-02416"),"")</f>
        <v>Dobrane zabezpieczenie spełnia wymagania normy PN-91 B-02416</v>
      </c>
    </row>
    <row r="37" spans="2:10" ht="15" customHeight="1" x14ac:dyDescent="0.25">
      <c r="B37" s="21" t="str">
        <f>IF(C14=0,"Wybrany zawór nie występuje w wersji o ciśnieniu otwarcia, które wybrano!!!",IF(B34="mniejsze od","Dobrane zabezpieczenie NIE SPEŁNIA wymagań normy PN-91 B-02416", ""))</f>
        <v/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E3EAE-31C5-4611-A410-C8220EEBDBDB}">
  <sheetPr>
    <tabColor rgb="FFEF8106"/>
  </sheetPr>
  <dimension ref="E1:L244"/>
  <sheetViews>
    <sheetView showGridLines="0" showRowColHeaders="0" zoomScaleNormal="100" zoomScaleSheetLayoutView="100" workbookViewId="0">
      <pane ySplit="3" topLeftCell="A4" activePane="bottomLeft" state="frozen"/>
      <selection activeCell="W14" sqref="W14"/>
      <selection pane="bottomLeft" activeCell="W14" sqref="W14"/>
    </sheetView>
  </sheetViews>
  <sheetFormatPr defaultRowHeight="15" customHeight="1" x14ac:dyDescent="0.2"/>
  <cols>
    <col min="1" max="16384" width="9.140625" style="1"/>
  </cols>
  <sheetData>
    <row r="1" spans="5:12" s="3" customFormat="1" ht="15" customHeight="1" x14ac:dyDescent="0.2"/>
    <row r="2" spans="5:12" s="3" customFormat="1" ht="15" customHeight="1" x14ac:dyDescent="0.2"/>
    <row r="3" spans="5:12" s="3" customFormat="1" ht="15" customHeight="1" x14ac:dyDescent="0.2"/>
    <row r="10" spans="5:12" ht="15" customHeight="1" x14ac:dyDescent="0.2">
      <c r="E10" s="59" t="s">
        <v>8</v>
      </c>
      <c r="F10" s="59"/>
      <c r="G10" s="59"/>
      <c r="H10" s="59"/>
      <c r="I10" s="59"/>
      <c r="J10" s="59"/>
      <c r="K10" s="59"/>
      <c r="L10" s="59"/>
    </row>
    <row r="11" spans="5:12" ht="15" customHeight="1" x14ac:dyDescent="0.2">
      <c r="E11" s="59"/>
      <c r="F11" s="59"/>
      <c r="G11" s="59"/>
      <c r="H11" s="59"/>
      <c r="I11" s="59"/>
      <c r="J11" s="59"/>
      <c r="K11" s="59"/>
      <c r="L11" s="59"/>
    </row>
    <row r="12" spans="5:12" ht="15" customHeight="1" x14ac:dyDescent="0.2">
      <c r="E12" s="59" t="s">
        <v>8</v>
      </c>
      <c r="F12" s="59"/>
      <c r="G12" s="59"/>
      <c r="H12" s="59"/>
      <c r="I12" s="59"/>
      <c r="J12" s="59"/>
      <c r="K12" s="59"/>
      <c r="L12" s="59"/>
    </row>
    <row r="13" spans="5:12" ht="15" customHeight="1" x14ac:dyDescent="0.2">
      <c r="E13" s="59"/>
      <c r="F13" s="59"/>
      <c r="G13" s="59"/>
      <c r="H13" s="59"/>
      <c r="I13" s="59"/>
      <c r="J13" s="59"/>
      <c r="K13" s="59"/>
      <c r="L13" s="59"/>
    </row>
    <row r="15" spans="5:12" ht="15" customHeight="1" x14ac:dyDescent="0.25">
      <c r="J15" s="60">
        <v>500</v>
      </c>
      <c r="K15" s="60"/>
    </row>
    <row r="17" spans="10:11" ht="15" customHeight="1" x14ac:dyDescent="0.25">
      <c r="J17" s="61" t="s">
        <v>60</v>
      </c>
      <c r="K17" s="61"/>
    </row>
    <row r="19" spans="10:11" ht="15" customHeight="1" x14ac:dyDescent="0.25">
      <c r="J19" s="61" t="s">
        <v>74</v>
      </c>
      <c r="K19" s="61"/>
    </row>
    <row r="21" spans="10:11" ht="15" customHeight="1" x14ac:dyDescent="0.25">
      <c r="J21" s="61" t="s">
        <v>62</v>
      </c>
      <c r="K21" s="61"/>
    </row>
    <row r="23" spans="10:11" ht="15" customHeight="1" x14ac:dyDescent="0.25">
      <c r="J23" s="57" t="s">
        <v>50</v>
      </c>
      <c r="K23" s="57"/>
    </row>
    <row r="25" spans="10:11" ht="15" customHeight="1" x14ac:dyDescent="0.25">
      <c r="J25" s="22">
        <v>120</v>
      </c>
    </row>
    <row r="27" spans="10:11" ht="15" customHeight="1" x14ac:dyDescent="0.25">
      <c r="J27" s="22">
        <v>60</v>
      </c>
    </row>
    <row r="29" spans="10:11" ht="15" customHeight="1" x14ac:dyDescent="0.25">
      <c r="J29" s="22">
        <v>70</v>
      </c>
    </row>
    <row r="31" spans="10:11" ht="15" customHeight="1" x14ac:dyDescent="0.25">
      <c r="J31" s="57" t="s">
        <v>273</v>
      </c>
      <c r="K31" s="57"/>
    </row>
    <row r="33" spans="10:11" ht="15" customHeight="1" x14ac:dyDescent="0.25">
      <c r="J33" s="58">
        <v>415</v>
      </c>
      <c r="K33" s="58"/>
    </row>
    <row r="239" s="3" customFormat="1" ht="15" customHeight="1" x14ac:dyDescent="0.2"/>
    <row r="240" s="3" customFormat="1" ht="15" customHeight="1" x14ac:dyDescent="0.2"/>
    <row r="241" s="3" customFormat="1" ht="15" customHeight="1" x14ac:dyDescent="0.2"/>
    <row r="242" s="3" customFormat="1" ht="15" customHeight="1" x14ac:dyDescent="0.2"/>
    <row r="243" s="3" customFormat="1" ht="15" customHeight="1" x14ac:dyDescent="0.2"/>
    <row r="244" s="3" customFormat="1" ht="15" customHeight="1" x14ac:dyDescent="0.2"/>
  </sheetData>
  <mergeCells count="9">
    <mergeCell ref="J23:K23"/>
    <mergeCell ref="J31:K31"/>
    <mergeCell ref="J33:K33"/>
    <mergeCell ref="E10:L11"/>
    <mergeCell ref="E12:L13"/>
    <mergeCell ref="J15:K15"/>
    <mergeCell ref="J17:K17"/>
    <mergeCell ref="J19:K19"/>
    <mergeCell ref="J21:K21"/>
  </mergeCells>
  <dataValidations count="2">
    <dataValidation type="list" allowBlank="1" showInputMessage="1" showErrorMessage="1" sqref="J17:K17 J19:K19 J21:K21" xr:uid="{63644AC5-6BB2-41F2-B264-1E1E09034563}">
      <formula1>INDIRECT("DSV_DGF_par_i_gaz[[#Nagłówki];[2 '[bar']]:[16 '[bar']]]")</formula1>
    </dataValidation>
    <dataValidation type="list" allowBlank="1" showInputMessage="1" showErrorMessage="1" sqref="J23" xr:uid="{2E4EF7F1-A573-486C-80C4-CC5646F2079F}">
      <formula1>INDIRECT("DSV_DGF_par_i_gaz[Typ z.b.]")</formula1>
    </dataValidation>
  </dataValidations>
  <pageMargins left="0.7" right="0.7" top="0.75" bottom="0.75" header="0.3" footer="0.3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6801" r:id="rId4" name="Spinner 1">
              <controlPr defaultSize="0" autoPict="0">
                <anchor moveWithCells="1" sizeWithCells="1">
                  <from>
                    <xdr:col>10</xdr:col>
                    <xdr:colOff>304800</xdr:colOff>
                    <xdr:row>13</xdr:row>
                    <xdr:rowOff>133350</xdr:rowOff>
                  </from>
                  <to>
                    <xdr:col>11</xdr:col>
                    <xdr:colOff>238125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2" r:id="rId5" name="Spinner 2">
              <controlPr defaultSize="0" autoPict="0">
                <anchor moveWithCells="1" sizeWithCells="1">
                  <from>
                    <xdr:col>10</xdr:col>
                    <xdr:colOff>304800</xdr:colOff>
                    <xdr:row>23</xdr:row>
                    <xdr:rowOff>133350</xdr:rowOff>
                  </from>
                  <to>
                    <xdr:col>11</xdr:col>
                    <xdr:colOff>238125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7" r:id="rId6" name="Spinner 7">
              <controlPr defaultSize="0" autoPict="0">
                <anchor moveWithCells="1" sizeWithCells="1">
                  <from>
                    <xdr:col>10</xdr:col>
                    <xdr:colOff>304800</xdr:colOff>
                    <xdr:row>25</xdr:row>
                    <xdr:rowOff>133350</xdr:rowOff>
                  </from>
                  <to>
                    <xdr:col>11</xdr:col>
                    <xdr:colOff>238125</xdr:colOff>
                    <xdr:row>27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8" r:id="rId7" name="Spinner 8">
              <controlPr defaultSize="0" autoPict="0">
                <anchor moveWithCells="1" sizeWithCells="1">
                  <from>
                    <xdr:col>10</xdr:col>
                    <xdr:colOff>304800</xdr:colOff>
                    <xdr:row>27</xdr:row>
                    <xdr:rowOff>133350</xdr:rowOff>
                  </from>
                  <to>
                    <xdr:col>11</xdr:col>
                    <xdr:colOff>238125</xdr:colOff>
                    <xdr:row>29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3C5FAB2-7379-4529-886C-FC6F1AF8B3BC}">
          <x14:formula1>
            <xm:f>'obl_C.W.U.'!$F$3:$F$5</xm:f>
          </x14:formula1>
          <xm:sqref>J31:K31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2CC48-0590-4F93-A95F-2A6E03D74FC1}">
  <sheetPr>
    <tabColor rgb="FFEF8106"/>
  </sheetPr>
  <dimension ref="A3:J111"/>
  <sheetViews>
    <sheetView topLeftCell="A64" workbookViewId="0">
      <selection activeCell="W14" sqref="W14"/>
    </sheetView>
  </sheetViews>
  <sheetFormatPr defaultRowHeight="15" customHeight="1" x14ac:dyDescent="0.2"/>
  <cols>
    <col min="1" max="1" width="9.140625" style="1"/>
    <col min="2" max="2" width="18.7109375" style="1" bestFit="1" customWidth="1"/>
    <col min="3" max="3" width="17.28515625" style="1" bestFit="1" customWidth="1"/>
    <col min="4" max="5" width="9.140625" style="1"/>
    <col min="6" max="6" width="17" style="1" customWidth="1"/>
    <col min="7" max="7" width="9.85546875" style="1" bestFit="1" customWidth="1"/>
    <col min="8" max="9" width="9.140625" style="1"/>
    <col min="10" max="10" width="9.85546875" style="1" bestFit="1" customWidth="1"/>
    <col min="11" max="16384" width="9.140625" style="1"/>
  </cols>
  <sheetData>
    <row r="3" spans="1:10" ht="15" customHeight="1" x14ac:dyDescent="0.2">
      <c r="B3" s="1" t="s">
        <v>9</v>
      </c>
      <c r="C3" s="1" t="str">
        <f>'K.W.2'!E10</f>
        <v>IMI Hydronic Engineering</v>
      </c>
      <c r="F3" s="23" t="s">
        <v>273</v>
      </c>
      <c r="G3" s="23" t="s">
        <v>274</v>
      </c>
    </row>
    <row r="4" spans="1:10" ht="15" customHeight="1" x14ac:dyDescent="0.2">
      <c r="B4" s="1" t="s">
        <v>10</v>
      </c>
      <c r="C4" s="1" t="str">
        <f>'K.W.2'!E12</f>
        <v>imię nazwisko</v>
      </c>
      <c r="F4" s="23" t="s">
        <v>271</v>
      </c>
      <c r="G4" s="23">
        <v>0.47299999999999998</v>
      </c>
    </row>
    <row r="5" spans="1:10" ht="15" customHeight="1" x14ac:dyDescent="0.2">
      <c r="B5" s="1" t="s">
        <v>11</v>
      </c>
      <c r="C5" s="4">
        <f ca="1">NOW()</f>
        <v>45399.654134490738</v>
      </c>
      <c r="F5" s="23" t="s">
        <v>272</v>
      </c>
      <c r="G5" s="23">
        <v>0.45</v>
      </c>
    </row>
    <row r="7" spans="1:10" ht="15" customHeight="1" x14ac:dyDescent="0.25">
      <c r="B7" s="1" t="s">
        <v>166</v>
      </c>
      <c r="C7" s="1">
        <f>'C.W.U.'!J15</f>
        <v>500</v>
      </c>
      <c r="D7" s="1" t="s">
        <v>275</v>
      </c>
      <c r="E7" s="1" t="str">
        <f>_xlfn.TEXTJOIN(" ",FALSE,B7,C7,D7)</f>
        <v>V = 500 [dm³]</v>
      </c>
      <c r="J7" s="1" t="str">
        <f>_xlfn.TEXTJOIN(" ",FALSE,"N =",C7,D7)</f>
        <v>N = 500 [dm³]</v>
      </c>
    </row>
    <row r="8" spans="1:10" ht="15" customHeight="1" x14ac:dyDescent="0.25">
      <c r="A8" s="1" t="s">
        <v>55</v>
      </c>
      <c r="B8" s="1" t="s">
        <v>280</v>
      </c>
      <c r="C8" s="1" t="str">
        <f>'C.W.U.'!J21</f>
        <v>4 [bar]</v>
      </c>
      <c r="D8" s="1">
        <f>TRUNC(_xlfn.TEXTBEFORE(C8," ",1,0,0),2)</f>
        <v>4</v>
      </c>
      <c r="E8" s="1" t="str">
        <f>_xlfn.TEXTJOIN(" ",FALSE,B8,C8)</f>
        <v>p₀ = 4 [bar]</v>
      </c>
    </row>
    <row r="9" spans="1:10" ht="15" customHeight="1" x14ac:dyDescent="0.2">
      <c r="B9" s="1" t="s">
        <v>56</v>
      </c>
      <c r="C9" s="1" t="str">
        <f>'C.W.U.'!J23</f>
        <v>DSV 32 DGF</v>
      </c>
      <c r="F9" s="1" t="s">
        <v>142</v>
      </c>
      <c r="G9" s="1" t="s">
        <v>146</v>
      </c>
      <c r="J9" s="1" t="str">
        <f>_xlfn.TEXTJOIN(" ",FALSE,F9,C9,C8)</f>
        <v>Do obliczeń przyjęto zawór bezpieczeństwa PNEUMATEX: DSV 32 DGF 4 [bar]</v>
      </c>
    </row>
    <row r="11" spans="1:10" ht="15" customHeight="1" x14ac:dyDescent="0.25">
      <c r="B11" s="1" t="s">
        <v>288</v>
      </c>
      <c r="C11" s="1" t="str">
        <f>'C.W.U.'!J17</f>
        <v>3 [bar]</v>
      </c>
      <c r="D11" s="1">
        <f>TRUNC(_xlfn.TEXTBEFORE(C11," ",1,0,0),2)</f>
        <v>3</v>
      </c>
      <c r="E11" s="1" t="str">
        <f>_xlfn.TEXTJOIN(" ",FALSE,B11,C11)</f>
        <v>p₃ = 3 [bar]</v>
      </c>
    </row>
    <row r="12" spans="1:10" ht="15" customHeight="1" x14ac:dyDescent="0.25">
      <c r="B12" s="1" t="s">
        <v>164</v>
      </c>
      <c r="C12" s="1" t="str">
        <f>'C.W.U.'!J19</f>
        <v>10 [bar]</v>
      </c>
      <c r="D12" s="1">
        <f>TRUNC(_xlfn.TEXTBEFORE(C12," ",1,0,0),2)</f>
        <v>10</v>
      </c>
      <c r="E12" s="1" t="str">
        <f>_xlfn.TEXTJOIN(" ",FALSE,B12,C12)</f>
        <v>p₁ = 10 [bar]</v>
      </c>
    </row>
    <row r="14" spans="1:10" ht="15" customHeight="1" x14ac:dyDescent="0.2">
      <c r="B14" s="1" t="s">
        <v>269</v>
      </c>
      <c r="C14" s="1">
        <f>'C.W.U.'!J25</f>
        <v>120</v>
      </c>
      <c r="D14" s="1" t="s">
        <v>162</v>
      </c>
    </row>
    <row r="15" spans="1:10" ht="15" customHeight="1" x14ac:dyDescent="0.2">
      <c r="B15" s="1" t="s">
        <v>276</v>
      </c>
      <c r="C15" s="1">
        <f>'C.W.U.'!J27</f>
        <v>60</v>
      </c>
      <c r="D15" s="1" t="s">
        <v>162</v>
      </c>
    </row>
    <row r="17" spans="2:5" ht="15" customHeight="1" x14ac:dyDescent="0.2">
      <c r="B17" s="1" t="s">
        <v>277</v>
      </c>
      <c r="C17" s="1">
        <f>'C.W.U.'!J29</f>
        <v>70</v>
      </c>
      <c r="D17" s="1" t="s">
        <v>162</v>
      </c>
    </row>
    <row r="19" spans="2:5" ht="15" customHeight="1" x14ac:dyDescent="0.25">
      <c r="B19" s="19" t="s">
        <v>278</v>
      </c>
      <c r="C19" s="1" t="str">
        <f>'C.W.U.'!$J$31</f>
        <v>Brak</v>
      </c>
    </row>
    <row r="21" spans="2:5" ht="15" customHeight="1" x14ac:dyDescent="0.25">
      <c r="B21" s="1" t="s">
        <v>279</v>
      </c>
      <c r="C21" s="1">
        <f>'C.W.U.'!$J$33</f>
        <v>415</v>
      </c>
      <c r="D21" s="1" t="s">
        <v>144</v>
      </c>
      <c r="E21" s="1" t="str">
        <f>_xlfn.TEXTJOIN(" ",FALSE,B21,C21,D21)</f>
        <v>F = 415 [mm²]</v>
      </c>
    </row>
    <row r="23" spans="2:5" ht="15" customHeight="1" x14ac:dyDescent="0.25">
      <c r="B23" s="1" t="s">
        <v>296</v>
      </c>
      <c r="C23" s="1">
        <v>1</v>
      </c>
    </row>
    <row r="24" spans="2:5" ht="15" customHeight="1" x14ac:dyDescent="0.2">
      <c r="B24" s="1" t="s">
        <v>285</v>
      </c>
      <c r="C24" s="1">
        <f>IF(C28="Error","zmień typ zaworu",0.35*C28)</f>
        <v>0.1925</v>
      </c>
    </row>
    <row r="25" spans="2:5" ht="15" customHeight="1" x14ac:dyDescent="0.2">
      <c r="B25" s="1" t="s">
        <v>192</v>
      </c>
      <c r="C25" s="1">
        <f>IF(D11-D12&gt;5,2,1)</f>
        <v>1</v>
      </c>
      <c r="E25" s="1" t="str">
        <f>_xlfn.TEXTJOIN(" ",FALSE,B25,C25,D25)</f>
        <v xml:space="preserve">b = 1 </v>
      </c>
    </row>
    <row r="26" spans="2:5" ht="15" customHeight="1" x14ac:dyDescent="0.25">
      <c r="B26" s="1" t="s">
        <v>165</v>
      </c>
      <c r="C26" s="1">
        <v>0</v>
      </c>
      <c r="D26" s="1" t="s">
        <v>130</v>
      </c>
      <c r="E26" s="1" t="str">
        <f>_xlfn.TEXTJOIN(" ",FALSE,B26,C26,D26)</f>
        <v>p₂ = 0 [bar]</v>
      </c>
    </row>
    <row r="27" spans="2:5" ht="15" customHeight="1" x14ac:dyDescent="0.25">
      <c r="B27" s="1" t="s">
        <v>281</v>
      </c>
      <c r="C27" s="1">
        <f>VLOOKUP(C15,G_Woda[],2,FALSE)</f>
        <v>983.2</v>
      </c>
      <c r="D27" s="1" t="s">
        <v>143</v>
      </c>
      <c r="E27" s="1" t="str">
        <f>_xlfn.TEXTJOIN(" ",FALSE,B27,C27,D27)</f>
        <v>γ₁ = 983,2 [kg/m³]</v>
      </c>
    </row>
    <row r="28" spans="2:5" ht="15" customHeight="1" x14ac:dyDescent="0.2">
      <c r="B28" s="1" t="s">
        <v>284</v>
      </c>
      <c r="C28" s="1">
        <f>IF(
     INDEX(DSV_DGF_par_i_gaz[],MATCH($C$9,DSV_DGF_par_i_gaz[Typ z.b.],0),MATCH($C$8,DSV_DGF_par_i_gaz[#Headers],0))=0,
"Error",
     INDEX(DSV_DGF_par_i_gaz[],MATCH($C$9,DSV_DGF_par_i_gaz[Typ z.b.],0),MATCH($C$8,DSV_DGF_par_i_gaz[#Headers],0)))</f>
        <v>0.55000000000000004</v>
      </c>
      <c r="E28" s="1" t="str">
        <f>_xlfn.TEXTJOIN(" ",FALSE,B28,C28,D28)</f>
        <v xml:space="preserve">α = 0,55 </v>
      </c>
    </row>
    <row r="29" spans="2:5" ht="15" customHeight="1" x14ac:dyDescent="0.35">
      <c r="B29" s="1" t="s">
        <v>282</v>
      </c>
      <c r="C29" s="1" t="str">
        <f>VLOOKUP(C19,F3:G5,2,FALSE)</f>
        <v>nie dotyczy</v>
      </c>
    </row>
    <row r="30" spans="2:5" ht="15" customHeight="1" x14ac:dyDescent="0.25">
      <c r="B30" s="1" t="s">
        <v>283</v>
      </c>
      <c r="C30" s="1">
        <f>ROUND(1/C31,5)</f>
        <v>1.0200000000000001E-3</v>
      </c>
      <c r="D30" s="1" t="s">
        <v>287</v>
      </c>
      <c r="E30" s="1" t="str">
        <f>_xlfn.TEXTJOIN(" ",FALSE,B30,C30,D30)</f>
        <v>υ₁ = 0,00102 [m³/kg]</v>
      </c>
    </row>
    <row r="31" spans="2:5" ht="15" customHeight="1" x14ac:dyDescent="0.25">
      <c r="B31" s="1" t="s">
        <v>286</v>
      </c>
      <c r="C31" s="1">
        <f>VLOOKUP(C17,G_Woda[],2,FALSE)</f>
        <v>977.8</v>
      </c>
      <c r="D31" s="1" t="s">
        <v>143</v>
      </c>
      <c r="E31" s="1" t="str">
        <f>_xlfn.TEXTJOIN(" ",FALSE,B31,C31,D31)</f>
        <v>γ = 977,8 [kg/m³]</v>
      </c>
    </row>
    <row r="33" spans="2:10" ht="15" customHeight="1" x14ac:dyDescent="0.2">
      <c r="F33" s="1" t="s">
        <v>289</v>
      </c>
      <c r="G33" s="1">
        <f>0.16*C7</f>
        <v>80</v>
      </c>
    </row>
    <row r="34" spans="2:10" ht="15" customHeight="1" x14ac:dyDescent="0.25">
      <c r="B34" s="1" t="s">
        <v>266</v>
      </c>
      <c r="C34" s="1">
        <f>ROUND(
     IF(
          AND(C19=F3,D11&lt;D12),
     G33,IF(
          AND(C19=F3,D11&gt;D12),
     G34,IF(
          AND(C19=F3,D11=D12),
     G33,G35))),
3)</f>
        <v>80</v>
      </c>
      <c r="D34" s="1" t="s">
        <v>292</v>
      </c>
      <c r="E34" s="1" t="str">
        <f>_xlfn.TEXTJOIN(" ",FALSE,B34,C34,D34)</f>
        <v>G = 80 [kg/h]</v>
      </c>
      <c r="F34" s="1" t="s">
        <v>290</v>
      </c>
      <c r="G34" s="1" t="e">
        <f>1.59*C23*C25*C21*SQRT((D11-D12)*C27)</f>
        <v>#NUM!</v>
      </c>
    </row>
    <row r="35" spans="2:10" ht="15" customHeight="1" x14ac:dyDescent="0.2">
      <c r="F35" s="1" t="s">
        <v>291</v>
      </c>
      <c r="G35" s="1" t="e">
        <f>1.59*C28*C29*C21*SQRT((1.1*D12+1)/C30)</f>
        <v>#VALUE!</v>
      </c>
    </row>
    <row r="37" spans="2:10" ht="15" customHeight="1" x14ac:dyDescent="0.2">
      <c r="F37" s="1" t="s">
        <v>293</v>
      </c>
      <c r="G37" s="1">
        <f>SQRT((4*C34)/(PI()*1.59*C24*SQRT((1.1*D12-C26)*C31)))</f>
        <v>1.7913293605587015</v>
      </c>
    </row>
    <row r="38" spans="2:10" ht="15" customHeight="1" x14ac:dyDescent="0.2">
      <c r="B38" s="1" t="s">
        <v>180</v>
      </c>
      <c r="C38" s="1">
        <f>ROUND(
     IF(
          AND(C19=F3,D11&lt;D12),
     G37,IF(
          AND(C19=F3,D11&gt;D12),
     G38,IF(
          AND(C19=F3,D11=D12),
     G37,G39))),
2)</f>
        <v>1.79</v>
      </c>
      <c r="D38" s="1" t="s">
        <v>153</v>
      </c>
      <c r="E38" s="1" t="str">
        <f>_xlfn.TEXTJOIN(" ",FALSE,B38,C38,D38)</f>
        <v>d = 1,79 [mm]</v>
      </c>
      <c r="F38" s="1" t="s">
        <v>294</v>
      </c>
      <c r="G38" s="1">
        <f>SQRT((4*C34)/(PI()*1.59*C24*SQRT((1.1*D12-C26)*C27)))</f>
        <v>1.7888646622497104</v>
      </c>
    </row>
    <row r="39" spans="2:10" ht="15" customHeight="1" x14ac:dyDescent="0.2">
      <c r="F39" s="1" t="s">
        <v>295</v>
      </c>
      <c r="G39" s="1" t="e">
        <f>SQRT((4*C34)/(PI()*1.59*C28*C29*SQRT((D12+1)/C30)))</f>
        <v>#VALUE!</v>
      </c>
    </row>
    <row r="41" spans="2:10" ht="15" customHeight="1" x14ac:dyDescent="0.2">
      <c r="B41" s="1" t="s">
        <v>142</v>
      </c>
      <c r="J41" s="1" t="str">
        <f>_xlfn.TEXTJOIN(" ",FALSE,B41,C9)</f>
        <v>Do obliczeń przyjęto zawór bezpieczeństwa PNEUMATEX: DSV 32 DGF</v>
      </c>
    </row>
    <row r="42" spans="2:10" ht="15" customHeight="1" x14ac:dyDescent="0.2">
      <c r="B42" s="1" t="s">
        <v>148</v>
      </c>
      <c r="J42" s="1" t="str">
        <f>_xlfn.TEXTJOIN(" ",FALSE,B42,C8)</f>
        <v>Ciśnienie nastawy zaworu bezpieczeństwa: 4 [bar]</v>
      </c>
    </row>
    <row r="44" spans="2:10" ht="15" customHeight="1" x14ac:dyDescent="0.25">
      <c r="B44" s="1" t="s">
        <v>171</v>
      </c>
      <c r="C44" s="1">
        <f>VLOOKUP($C$9,DSV_DGF_ciecz[],2,FALSE)</f>
        <v>706.86</v>
      </c>
      <c r="D44" s="1" t="s">
        <v>153</v>
      </c>
      <c r="E44" s="1" t="str">
        <f>_xlfn.TEXTJOIN(" ",FALSE,B44,C44,D44)</f>
        <v>A₀ = 706,86 [mm]</v>
      </c>
    </row>
    <row r="45" spans="2:10" ht="15" customHeight="1" x14ac:dyDescent="0.2">
      <c r="B45" s="1" t="s">
        <v>172</v>
      </c>
      <c r="C45" s="1">
        <f>ROUND(SQRT(4*C44/PI()),3)</f>
        <v>30</v>
      </c>
      <c r="D45" s="1" t="s">
        <v>153</v>
      </c>
      <c r="E45" s="1" t="str">
        <f>_xlfn.TEXTJOIN(" ",FALSE,B45,C45,D45)</f>
        <v>d₀ = 30 [mm]</v>
      </c>
    </row>
    <row r="48" spans="2:10" ht="15" customHeight="1" x14ac:dyDescent="0.25">
      <c r="B48" s="19" t="str">
        <f>IF(C45&gt;C38,"większe od",IF(C45=C38,"równe",IF(C45&lt;C38,"mniejsze od","Error")))</f>
        <v>większe od</v>
      </c>
      <c r="J48" s="19" t="str">
        <f>_xlfn.TEXTJOIN(" ",FALSE,E45,"   ",B48,"   ",E38)</f>
        <v>d₀ = 30 [mm]     większe od     d = 1,79 [mm]</v>
      </c>
    </row>
    <row r="50" spans="2:5" ht="15" customHeight="1" x14ac:dyDescent="0.25">
      <c r="B50" s="20" t="str">
        <f>IFERROR(IF(B48="mniejsze od","", "Dobrane zabezpieczenie spełnia warunki normy PN-76 B-02440"),"")</f>
        <v>Dobrane zabezpieczenie spełnia warunki normy PN-76 B-02440</v>
      </c>
    </row>
    <row r="51" spans="2:5" ht="15" customHeight="1" x14ac:dyDescent="0.25">
      <c r="B51" s="21" t="str">
        <f>IF(C28=0,"Wybrany zawór nie występuje w wersji o ciśnieniu otwarcia, które wybrano!!!",IF(B48="mniejsze od","Dobrane zabezpieczenie NIE SPEŁNIA wymagania warunków normy PN-76 B-02440", ""))</f>
        <v/>
      </c>
    </row>
    <row r="54" spans="2:5" ht="15" customHeight="1" x14ac:dyDescent="0.2">
      <c r="B54" s="1" t="s">
        <v>285</v>
      </c>
      <c r="C54" s="1">
        <v>1</v>
      </c>
    </row>
    <row r="55" spans="2:5" ht="15" customHeight="1" x14ac:dyDescent="0.25">
      <c r="B55" s="1" t="s">
        <v>171</v>
      </c>
      <c r="C55" s="1">
        <f>C21</f>
        <v>415</v>
      </c>
      <c r="D55" s="1" t="s">
        <v>144</v>
      </c>
      <c r="E55" s="1" t="str">
        <f t="shared" ref="E55:E60" si="0">_xlfn.TEXTJOIN(" ",FALSE,B55,C55,D55)</f>
        <v>A₀ = 415 [mm²]</v>
      </c>
    </row>
    <row r="56" spans="2:5" ht="15" customHeight="1" x14ac:dyDescent="0.25">
      <c r="B56" s="1" t="s">
        <v>164</v>
      </c>
      <c r="C56" s="1">
        <f>D8/10</f>
        <v>0.4</v>
      </c>
      <c r="D56" s="1" t="s">
        <v>131</v>
      </c>
      <c r="E56" s="1" t="str">
        <f t="shared" si="0"/>
        <v>p₁ = 0,4 [MPa]</v>
      </c>
    </row>
    <row r="57" spans="2:5" ht="15" customHeight="1" x14ac:dyDescent="0.25">
      <c r="B57" s="1" t="s">
        <v>165</v>
      </c>
      <c r="C57" s="1">
        <f>D11/10</f>
        <v>0.3</v>
      </c>
      <c r="D57" s="1" t="s">
        <v>131</v>
      </c>
      <c r="E57" s="1" t="str">
        <f t="shared" si="0"/>
        <v>p₂ = 0,3 [MPa]</v>
      </c>
    </row>
    <row r="58" spans="2:5" ht="15" customHeight="1" x14ac:dyDescent="0.25">
      <c r="B58" s="1" t="s">
        <v>163</v>
      </c>
      <c r="C58" s="1">
        <f>C31</f>
        <v>977.8</v>
      </c>
      <c r="D58" s="1" t="s">
        <v>143</v>
      </c>
      <c r="E58" s="1" t="str">
        <f t="shared" si="0"/>
        <v>ρ = 977,8 [kg/m³]</v>
      </c>
    </row>
    <row r="60" spans="2:5" ht="15" customHeight="1" x14ac:dyDescent="0.25">
      <c r="B60" s="1" t="s">
        <v>177</v>
      </c>
      <c r="C60" s="1">
        <f>ROUND(5.03*C54*C55*SQRT((C56-C57)*C58),2)</f>
        <v>20641.490000000002</v>
      </c>
      <c r="D60" s="1" t="s">
        <v>292</v>
      </c>
      <c r="E60" s="1" t="str">
        <f t="shared" si="0"/>
        <v>m = 20641,49 [kg/h]</v>
      </c>
    </row>
    <row r="64" spans="2:5" ht="15" customHeight="1" x14ac:dyDescent="0.2">
      <c r="B64" s="1" t="s">
        <v>285</v>
      </c>
      <c r="C64" s="1">
        <f>C28</f>
        <v>0.55000000000000004</v>
      </c>
      <c r="E64" s="1" t="str">
        <f>_xlfn.TEXTJOIN(" ",FALSE,B64,C64,D64)</f>
        <v xml:space="preserve">αc = 0,55 </v>
      </c>
    </row>
    <row r="65" spans="2:10" ht="15" customHeight="1" x14ac:dyDescent="0.25">
      <c r="B65" s="1" t="s">
        <v>164</v>
      </c>
      <c r="C65" s="1">
        <f>C56</f>
        <v>0.4</v>
      </c>
      <c r="D65" s="1" t="s">
        <v>131</v>
      </c>
      <c r="E65" s="1" t="str">
        <f>_xlfn.TEXTJOIN(" ",FALSE,B65,C65,D65)</f>
        <v>p₁ = 0,4 [MPa]</v>
      </c>
    </row>
    <row r="66" spans="2:10" ht="15" customHeight="1" x14ac:dyDescent="0.25">
      <c r="B66" s="1" t="s">
        <v>165</v>
      </c>
      <c r="C66" s="1">
        <v>0</v>
      </c>
      <c r="D66" s="1" t="s">
        <v>131</v>
      </c>
      <c r="E66" s="1" t="str">
        <f>_xlfn.TEXTJOIN(" ",FALSE,B66,C66,D66)</f>
        <v>p₂ = 0 [MPa]</v>
      </c>
    </row>
    <row r="67" spans="2:10" ht="15" customHeight="1" x14ac:dyDescent="0.25">
      <c r="B67" s="1" t="s">
        <v>163</v>
      </c>
      <c r="C67" s="1">
        <f>C58</f>
        <v>977.8</v>
      </c>
      <c r="D67" s="1" t="s">
        <v>143</v>
      </c>
      <c r="E67" s="1" t="str">
        <f>_xlfn.TEXTJOIN(" ",FALSE,B67,C67,D67)</f>
        <v>ρ = 977,8 [kg/m³]</v>
      </c>
    </row>
    <row r="70" spans="2:10" ht="15" customHeight="1" x14ac:dyDescent="0.25">
      <c r="B70" s="1" t="s">
        <v>171</v>
      </c>
      <c r="C70" s="1">
        <f>ROUND(C60/(5.03*C64*SQRT((C65-C66)*C67)),2)</f>
        <v>377.27</v>
      </c>
      <c r="D70" s="1" t="s">
        <v>144</v>
      </c>
      <c r="E70" s="1" t="str">
        <f>_xlfn.TEXTJOIN(" ",FALSE,B70,C70,D70)</f>
        <v>A₀ = 377,27 [mm²]</v>
      </c>
    </row>
    <row r="73" spans="2:10" ht="15" customHeight="1" x14ac:dyDescent="0.2">
      <c r="B73" s="1" t="s">
        <v>172</v>
      </c>
      <c r="C73" s="1">
        <f>ROUND(SQRT(4*C70/PI()),2)</f>
        <v>21.92</v>
      </c>
      <c r="D73" s="1" t="s">
        <v>153</v>
      </c>
      <c r="E73" s="1" t="str">
        <f>_xlfn.TEXTJOIN(" ",FALSE,B73,C73,D73)</f>
        <v>d₀ = 21,92 [mm]</v>
      </c>
    </row>
    <row r="75" spans="2:10" ht="15" customHeight="1" x14ac:dyDescent="0.2">
      <c r="B75" s="1" t="s">
        <v>297</v>
      </c>
      <c r="J75" s="1" t="str">
        <f>_xlfn.TEXTJOIN(" ",FALSE,B75,C9)</f>
        <v>Do obliczeń przyjęto zawór bezpieczeństwa IMI PNEUMATEX: DSV 32 DGF</v>
      </c>
    </row>
    <row r="76" spans="2:10" ht="15" customHeight="1" x14ac:dyDescent="0.2">
      <c r="B76" s="1" t="s">
        <v>148</v>
      </c>
      <c r="J76" s="1" t="str">
        <f>_xlfn.TEXTJOIN(" ",FALSE,B76,C8)</f>
        <v>Ciśnienie nastawy zaworu bezpieczeństwa: 4 [bar]</v>
      </c>
    </row>
    <row r="78" spans="2:10" ht="15" customHeight="1" x14ac:dyDescent="0.25">
      <c r="B78" s="1" t="s">
        <v>171</v>
      </c>
      <c r="C78" s="1">
        <f>VLOOKUP($C$9,DSV_DGF_ciecz[],2,FALSE)</f>
        <v>706.86</v>
      </c>
      <c r="D78" s="1" t="s">
        <v>153</v>
      </c>
      <c r="E78" s="1" t="str">
        <f>_xlfn.TEXTJOIN(" ",FALSE,B78,C78,D78)</f>
        <v>A₀ = 706,86 [mm]</v>
      </c>
    </row>
    <row r="79" spans="2:10" ht="15" customHeight="1" x14ac:dyDescent="0.2">
      <c r="B79" s="1" t="s">
        <v>172</v>
      </c>
      <c r="C79" s="1">
        <f>ROUND(SQRT(4*C78/PI()),3)</f>
        <v>30</v>
      </c>
      <c r="D79" s="1" t="s">
        <v>153</v>
      </c>
      <c r="E79" s="1" t="str">
        <f>_xlfn.TEXTJOIN(" ",FALSE,B79,C79,D79)</f>
        <v>d₀ = 30 [mm]</v>
      </c>
    </row>
    <row r="82" spans="2:10" ht="15" customHeight="1" x14ac:dyDescent="0.25">
      <c r="B82" s="19" t="str">
        <f>IF(C79&gt;C73,"większe od",IF(C79=C73,"równe",IF(C79&lt;C73,"mniejsze od","Error")))</f>
        <v>większe od</v>
      </c>
      <c r="J82" s="19" t="str">
        <f>_xlfn.TEXTJOIN(" ",FALSE,E79,"   ",B82,"   ",E73)</f>
        <v>d₀ = 30 [mm]     większe od     d₀ = 21,92 [mm]</v>
      </c>
    </row>
    <row r="84" spans="2:10" ht="15" customHeight="1" x14ac:dyDescent="0.25">
      <c r="B84" s="20" t="str">
        <f>IFERROR(IF(B82="mniejsze od","", "Dobrane zabezpieczenie spełnia wymagania odnośnie warunku przebicia"),"")</f>
        <v>Dobrane zabezpieczenie spełnia wymagania odnośnie warunku przebicia</v>
      </c>
    </row>
    <row r="85" spans="2:10" ht="15" customHeight="1" x14ac:dyDescent="0.25">
      <c r="B85" s="21" t="str">
        <f>IF(C28=0,"Wybrany zawór nie występuje w wersji o ciśnieniu otwarcia, które wybrano!!!",IF(B82="mniejsze od","Dobrane zabezpieczenie NIE SPEŁNIA wymagania odnośnie warunku przebicia", ""))</f>
        <v/>
      </c>
    </row>
    <row r="95" spans="2:10" ht="15" customHeight="1" x14ac:dyDescent="0.2">
      <c r="B95" s="1" t="s">
        <v>270</v>
      </c>
      <c r="C95" s="1">
        <f>'S.C.'!$J$21</f>
        <v>25</v>
      </c>
      <c r="D95" s="1" t="s">
        <v>267</v>
      </c>
      <c r="F95" s="1" t="str">
        <f>_xlfn.TEXTJOIN(" ",FALSE,B95,C95,D95)</f>
        <v>∆T = 25 [K]</v>
      </c>
    </row>
    <row r="96" spans="2:10" ht="15" customHeight="1" x14ac:dyDescent="0.2">
      <c r="B96" s="1" t="s">
        <v>269</v>
      </c>
      <c r="C96" s="1">
        <f>'S.C.'!$J$25</f>
        <v>140</v>
      </c>
      <c r="D96" s="1" t="s">
        <v>162</v>
      </c>
    </row>
    <row r="97" spans="2:10" ht="15" customHeight="1" x14ac:dyDescent="0.2">
      <c r="B97" s="1" t="s">
        <v>266</v>
      </c>
      <c r="C97" s="1">
        <f>ROUND(C7*1000/(4189.9*C95),3)</f>
        <v>4.7729999999999997</v>
      </c>
      <c r="D97" s="1" t="s">
        <v>169</v>
      </c>
      <c r="E97" s="1" t="str">
        <f>_xlfn.TEXTJOIN(" ",FALSE,C97,D97)</f>
        <v>4,773 [kg/s]</v>
      </c>
      <c r="F97" s="1" t="str">
        <f>_xlfn.TEXTJOIN(" ",FALSE,B97,C97,D97)</f>
        <v>G = 4,773 [kg/s]</v>
      </c>
    </row>
    <row r="98" spans="2:10" ht="15" customHeight="1" x14ac:dyDescent="0.25">
      <c r="B98" s="1" t="s">
        <v>268</v>
      </c>
      <c r="C98" s="1">
        <f>INDEX(DSV_DGF_ciecz[],MATCH($C$9,DSV_DGF_ciecz[Typ z.b.],0),MATCH($C$8,DSV_DGF_ciecz[#Headers],0))</f>
        <v>0.38</v>
      </c>
    </row>
    <row r="99" spans="2:10" ht="15" customHeight="1" x14ac:dyDescent="0.25">
      <c r="B99" s="1" t="s">
        <v>164</v>
      </c>
      <c r="C99" s="1">
        <f>TRUNC(_xlfn.TEXTBEFORE(E99," ",1,0,0),2)/10</f>
        <v>0.6</v>
      </c>
      <c r="D99" s="1" t="s">
        <v>131</v>
      </c>
      <c r="E99" s="1" t="str">
        <f>'S.C.'!$J$23</f>
        <v>6 [bar]</v>
      </c>
      <c r="F99" s="1" t="str">
        <f>_xlfn.TEXTJOIN(" ",FALSE,B99,C99,D99)</f>
        <v>p₁ = 0,6 [MPa]</v>
      </c>
    </row>
    <row r="100" spans="2:10" ht="15" customHeight="1" x14ac:dyDescent="0.25">
      <c r="B100" s="26" t="s">
        <v>163</v>
      </c>
      <c r="C100" s="1">
        <f>VLOOKUP(C96,G_Woda[],2,FALSE)</f>
        <v>926.1</v>
      </c>
      <c r="D100" s="1" t="s">
        <v>143</v>
      </c>
      <c r="F100" s="1" t="str">
        <f>_xlfn.TEXTJOIN(" ",FALSE,B100,C100,D100)</f>
        <v>ρ = 926,1 [kg/m³]</v>
      </c>
    </row>
    <row r="102" spans="2:10" ht="15" customHeight="1" x14ac:dyDescent="0.2">
      <c r="B102" s="1" t="s">
        <v>172</v>
      </c>
      <c r="C102" s="1">
        <f>ROUND(30*SQRT(C97/(C98*SQRT(C99*C100))),3)</f>
        <v>21.899000000000001</v>
      </c>
      <c r="D102" s="1" t="s">
        <v>153</v>
      </c>
      <c r="F102" s="1" t="str">
        <f>_xlfn.TEXTJOIN(" ",FALSE,B102,C102,D102)</f>
        <v>d₀ = 21,899 [mm]</v>
      </c>
    </row>
    <row r="106" spans="2:10" ht="15" customHeight="1" x14ac:dyDescent="0.2">
      <c r="B106" s="1" t="s">
        <v>57</v>
      </c>
      <c r="C106" s="1">
        <v>1</v>
      </c>
      <c r="D106" s="1" t="s">
        <v>141</v>
      </c>
      <c r="E106" s="1" t="str">
        <f>_xlfn.TEXTJOIN(" ",FALSE,C106,D106)</f>
        <v>1 szt.</v>
      </c>
      <c r="F106" s="1" t="s">
        <v>140</v>
      </c>
      <c r="G106" s="1" t="s">
        <v>146</v>
      </c>
      <c r="J106" s="1" t="str">
        <f>_xlfn.TEXTJOIN(" ",FALSE,F106,C106,D106)</f>
        <v>Przyjęta do obliczeń ilość zaworów bezpieczeństwa: 1 szt.</v>
      </c>
    </row>
    <row r="111" spans="2:10" ht="15" customHeight="1" x14ac:dyDescent="0.2">
      <c r="B111" s="1" t="s">
        <v>149</v>
      </c>
      <c r="J111" s="1" t="str">
        <f>_xlfn.TEXTJOIN(" ",FALSE,B111,C106,D106)</f>
        <v>Ilość dobranych zaworów bezpieczeństwa: 1 szt.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5541C-E047-4616-935D-3562094EACD1}">
  <sheetPr>
    <tabColor rgb="FFEF8106"/>
  </sheetPr>
  <dimension ref="E1:L174"/>
  <sheetViews>
    <sheetView showGridLines="0" zoomScaleNormal="100" zoomScaleSheetLayoutView="100" workbookViewId="0">
      <pane ySplit="3" topLeftCell="A4" activePane="bottomLeft" state="frozen"/>
      <selection activeCell="W14" sqref="W14"/>
      <selection pane="bottomLeft" activeCell="R27" sqref="R27"/>
    </sheetView>
  </sheetViews>
  <sheetFormatPr defaultRowHeight="15" customHeight="1" x14ac:dyDescent="0.2"/>
  <cols>
    <col min="1" max="16384" width="9.140625" style="1"/>
  </cols>
  <sheetData>
    <row r="1" spans="5:12" s="3" customFormat="1" ht="15" customHeight="1" x14ac:dyDescent="0.2"/>
    <row r="2" spans="5:12" s="3" customFormat="1" ht="15" customHeight="1" x14ac:dyDescent="0.2"/>
    <row r="3" spans="5:12" s="3" customFormat="1" ht="15" customHeight="1" x14ac:dyDescent="0.2"/>
    <row r="10" spans="5:12" ht="15" customHeight="1" x14ac:dyDescent="0.2">
      <c r="E10" s="59" t="s">
        <v>8</v>
      </c>
      <c r="F10" s="59"/>
      <c r="G10" s="59"/>
      <c r="H10" s="59"/>
      <c r="I10" s="59"/>
      <c r="J10" s="59"/>
      <c r="K10" s="59"/>
      <c r="L10" s="59"/>
    </row>
    <row r="11" spans="5:12" ht="15" customHeight="1" x14ac:dyDescent="0.2">
      <c r="E11" s="59"/>
      <c r="F11" s="59"/>
      <c r="G11" s="59"/>
      <c r="H11" s="59"/>
      <c r="I11" s="59"/>
      <c r="J11" s="59"/>
      <c r="K11" s="59"/>
      <c r="L11" s="59"/>
    </row>
    <row r="12" spans="5:12" ht="15" customHeight="1" x14ac:dyDescent="0.2">
      <c r="E12" s="59" t="s">
        <v>151</v>
      </c>
      <c r="F12" s="59"/>
      <c r="G12" s="59"/>
      <c r="H12" s="59"/>
      <c r="I12" s="59"/>
      <c r="J12" s="59"/>
      <c r="K12" s="59"/>
      <c r="L12" s="59"/>
    </row>
    <row r="13" spans="5:12" ht="15" customHeight="1" x14ac:dyDescent="0.2">
      <c r="E13" s="59"/>
      <c r="F13" s="59"/>
      <c r="G13" s="59"/>
      <c r="H13" s="59"/>
      <c r="I13" s="59"/>
      <c r="J13" s="59"/>
      <c r="K13" s="59"/>
      <c r="L13" s="59"/>
    </row>
    <row r="15" spans="5:12" ht="15" customHeight="1" x14ac:dyDescent="0.25">
      <c r="J15" s="62">
        <v>1000</v>
      </c>
      <c r="K15" s="62"/>
    </row>
    <row r="17" spans="10:11" ht="15" customHeight="1" x14ac:dyDescent="0.25">
      <c r="J17" s="63" t="s">
        <v>64</v>
      </c>
      <c r="K17" s="63"/>
    </row>
    <row r="19" spans="10:11" ht="15" customHeight="1" x14ac:dyDescent="0.25">
      <c r="J19" s="64" t="s">
        <v>47</v>
      </c>
      <c r="K19" s="64"/>
    </row>
    <row r="21" spans="10:11" ht="15" customHeight="1" x14ac:dyDescent="0.25">
      <c r="J21" s="18">
        <v>1</v>
      </c>
    </row>
    <row r="169" s="3" customFormat="1" ht="15" customHeight="1" x14ac:dyDescent="0.2"/>
    <row r="170" s="3" customFormat="1" ht="15" customHeight="1" x14ac:dyDescent="0.2"/>
    <row r="171" s="3" customFormat="1" ht="15" customHeight="1" x14ac:dyDescent="0.2"/>
    <row r="172" s="3" customFormat="1" ht="15" customHeight="1" x14ac:dyDescent="0.2"/>
    <row r="173" s="3" customFormat="1" ht="15" customHeight="1" x14ac:dyDescent="0.2"/>
    <row r="174" s="3" customFormat="1" ht="15" customHeight="1" x14ac:dyDescent="0.2"/>
  </sheetData>
  <mergeCells count="5">
    <mergeCell ref="E10:L11"/>
    <mergeCell ref="E12:L13"/>
    <mergeCell ref="J15:K15"/>
    <mergeCell ref="J17:K17"/>
    <mergeCell ref="J19:K19"/>
  </mergeCells>
  <dataValidations count="2">
    <dataValidation type="list" allowBlank="1" showInputMessage="1" showErrorMessage="1" sqref="J19" xr:uid="{5BC7C6F7-948A-4B86-A5EC-FB75A2FF9B83}">
      <formula1>INDIRECT("DSV_DGF_par_i_gaz[Typ z.b.]")</formula1>
    </dataValidation>
    <dataValidation type="list" allowBlank="1" showInputMessage="1" showErrorMessage="1" sqref="J17:K17" xr:uid="{40BE9B6E-D1E3-400D-88D9-14B73D949EB3}">
      <formula1>INDIRECT("DSV_DGF_par_i_gaz[[#Nagłówki];[2 '[bar']]:[16 '[bar']]]")</formula1>
    </dataValidation>
  </dataValidations>
  <pageMargins left="0.7" right="0.7" top="0.75" bottom="0.75" header="0.3" footer="0.3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Spinner 1">
              <controlPr defaultSize="0" autoPict="0">
                <anchor moveWithCells="1" sizeWithCells="1">
                  <from>
                    <xdr:col>10</xdr:col>
                    <xdr:colOff>304800</xdr:colOff>
                    <xdr:row>13</xdr:row>
                    <xdr:rowOff>133350</xdr:rowOff>
                  </from>
                  <to>
                    <xdr:col>11</xdr:col>
                    <xdr:colOff>238125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5" name="Spinner 2">
              <controlPr defaultSize="0" autoPict="0">
                <anchor moveWithCells="1" sizeWithCells="1">
                  <from>
                    <xdr:col>10</xdr:col>
                    <xdr:colOff>304800</xdr:colOff>
                    <xdr:row>19</xdr:row>
                    <xdr:rowOff>133350</xdr:rowOff>
                  </from>
                  <to>
                    <xdr:col>11</xdr:col>
                    <xdr:colOff>238125</xdr:colOff>
                    <xdr:row>21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2D7B9-730D-4E75-B04E-FFABB3196455}">
  <dimension ref="A1"/>
  <sheetViews>
    <sheetView workbookViewId="0">
      <selection activeCell="W14" sqref="W14"/>
    </sheetView>
  </sheetViews>
  <sheetFormatPr defaultRowHeight="15" customHeight="1" x14ac:dyDescent="0.2"/>
  <cols>
    <col min="1" max="16384" width="9.140625" style="1"/>
  </cols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F0D37-312F-4DB4-B9E1-8FE5F874AC37}">
  <dimension ref="B4:N27"/>
  <sheetViews>
    <sheetView workbookViewId="0">
      <selection activeCell="W14" sqref="W14"/>
    </sheetView>
  </sheetViews>
  <sheetFormatPr defaultRowHeight="15" customHeight="1" x14ac:dyDescent="0.2"/>
  <cols>
    <col min="1" max="16384" width="9.140625" style="1"/>
  </cols>
  <sheetData>
    <row r="4" spans="2:14" ht="15" customHeight="1" x14ac:dyDescent="0.2">
      <c r="B4" s="1" t="s">
        <v>0</v>
      </c>
      <c r="K4" s="1" t="s">
        <v>6</v>
      </c>
      <c r="N4" s="1" t="s">
        <v>7</v>
      </c>
    </row>
    <row r="5" spans="2:14" ht="15" customHeight="1" x14ac:dyDescent="0.2">
      <c r="N5" s="1" t="s">
        <v>7</v>
      </c>
    </row>
    <row r="6" spans="2:14" ht="15" customHeight="1" x14ac:dyDescent="0.2">
      <c r="B6" s="1" t="s">
        <v>1</v>
      </c>
    </row>
    <row r="8" spans="2:14" ht="15" customHeight="1" x14ac:dyDescent="0.2">
      <c r="B8" s="1" t="s">
        <v>2</v>
      </c>
    </row>
    <row r="12" spans="2:14" ht="15" customHeight="1" x14ac:dyDescent="0.2">
      <c r="B12" s="1" t="s">
        <v>3</v>
      </c>
    </row>
    <row r="13" spans="2:14" ht="15" customHeight="1" x14ac:dyDescent="0.2">
      <c r="B13" s="1" t="s">
        <v>4</v>
      </c>
    </row>
    <row r="17" spans="2:12" ht="15" customHeight="1" x14ac:dyDescent="0.2">
      <c r="B17" s="1">
        <v>5</v>
      </c>
      <c r="C17" s="1" t="s">
        <v>5</v>
      </c>
    </row>
    <row r="19" spans="2:12" ht="15" customHeight="1" x14ac:dyDescent="0.2">
      <c r="B19" s="1">
        <v>6</v>
      </c>
    </row>
    <row r="26" spans="2:12" ht="15" customHeight="1" x14ac:dyDescent="0.2">
      <c r="K26" s="65">
        <v>40</v>
      </c>
      <c r="L26" s="65"/>
    </row>
    <row r="27" spans="2:12" ht="15" customHeight="1" thickBot="1" x14ac:dyDescent="0.25">
      <c r="K27" s="66"/>
      <c r="L27" s="66"/>
    </row>
  </sheetData>
  <mergeCells count="1">
    <mergeCell ref="K26:L27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903A8-6CC4-478D-A11A-75347C6DF22A}">
  <dimension ref="B1:AX82"/>
  <sheetViews>
    <sheetView topLeftCell="A34" workbookViewId="0">
      <selection activeCell="K64" sqref="K64"/>
    </sheetView>
  </sheetViews>
  <sheetFormatPr defaultRowHeight="15" x14ac:dyDescent="0.25"/>
  <cols>
    <col min="2" max="2" width="15.140625" customWidth="1"/>
    <col min="3" max="3" width="11.42578125" bestFit="1" customWidth="1"/>
    <col min="5" max="5" width="10.42578125" customWidth="1"/>
    <col min="7" max="7" width="10.42578125" customWidth="1"/>
    <col min="9" max="9" width="10.42578125" customWidth="1"/>
    <col min="11" max="11" width="10.42578125" customWidth="1"/>
    <col min="13" max="13" width="10.42578125" customWidth="1"/>
    <col min="15" max="15" width="10.42578125" customWidth="1"/>
    <col min="17" max="17" width="10.42578125" customWidth="1"/>
    <col min="19" max="19" width="10.42578125" customWidth="1"/>
    <col min="20" max="20" width="9.85546875" customWidth="1"/>
    <col min="21" max="21" width="11.42578125" customWidth="1"/>
    <col min="22" max="22" width="9.85546875" customWidth="1"/>
    <col min="23" max="23" width="11.42578125" customWidth="1"/>
    <col min="24" max="24" width="9.85546875" customWidth="1"/>
    <col min="25" max="25" width="11.42578125" customWidth="1"/>
    <col min="26" max="26" width="9.85546875" customWidth="1"/>
    <col min="27" max="27" width="11.42578125" customWidth="1"/>
    <col min="28" max="28" width="9.85546875" customWidth="1"/>
    <col min="29" max="29" width="11.42578125" customWidth="1"/>
    <col min="30" max="30" width="9.85546875" customWidth="1"/>
    <col min="31" max="31" width="11.42578125" customWidth="1"/>
    <col min="32" max="32" width="9.85546875" customWidth="1"/>
    <col min="33" max="33" width="11.42578125" customWidth="1"/>
    <col min="34" max="34" width="9.85546875" customWidth="1"/>
    <col min="35" max="35" width="11.42578125" customWidth="1"/>
    <col min="36" max="36" width="9.85546875" customWidth="1"/>
    <col min="37" max="37" width="11.42578125" customWidth="1"/>
    <col min="38" max="38" width="9.85546875" customWidth="1"/>
    <col min="39" max="39" width="11.42578125" customWidth="1"/>
    <col min="40" max="40" width="9.85546875" customWidth="1"/>
    <col min="41" max="41" width="11.42578125" customWidth="1"/>
    <col min="42" max="42" width="9.85546875" customWidth="1"/>
    <col min="43" max="43" width="11.42578125" customWidth="1"/>
    <col min="44" max="44" width="9.85546875" customWidth="1"/>
    <col min="45" max="45" width="11.42578125" customWidth="1"/>
    <col min="46" max="46" width="9.85546875" customWidth="1"/>
    <col min="47" max="47" width="11.42578125" customWidth="1"/>
    <col min="48" max="48" width="9.85546875" customWidth="1"/>
    <col min="49" max="49" width="11.42578125" customWidth="1"/>
    <col min="50" max="50" width="9.85546875" customWidth="1"/>
  </cols>
  <sheetData>
    <row r="1" spans="2:47" x14ac:dyDescent="0.25">
      <c r="AR1" t="str" cm="1">
        <f t="array" aca="1" ref="AR1:AR9" ca="1">INDIRECT("DSV_DGF_par_i_gaz[Typ z.b.]")</f>
        <v>DSV 20 DGF</v>
      </c>
    </row>
    <row r="2" spans="2:47" x14ac:dyDescent="0.25">
      <c r="AR2" t="str">
        <f ca="1"/>
        <v>DSV 25 DGF</v>
      </c>
    </row>
    <row r="3" spans="2:47" x14ac:dyDescent="0.25">
      <c r="AR3" t="str">
        <f ca="1"/>
        <v>DSV 32 DGF</v>
      </c>
    </row>
    <row r="4" spans="2:47" x14ac:dyDescent="0.25">
      <c r="AR4" t="str">
        <f ca="1"/>
        <v>DSV 40 DGF</v>
      </c>
    </row>
    <row r="5" spans="2:47" x14ac:dyDescent="0.25">
      <c r="AR5" t="str">
        <f ca="1"/>
        <v>DSV 50 DGF</v>
      </c>
      <c r="AU5" t="str">
        <f>MID(B17,8,4)</f>
        <v>DGHF</v>
      </c>
    </row>
    <row r="6" spans="2:47" x14ac:dyDescent="0.25">
      <c r="AR6" t="str">
        <f ca="1"/>
        <v>DSV 15 DGHF</v>
      </c>
    </row>
    <row r="7" spans="2:47" x14ac:dyDescent="0.25">
      <c r="AR7" t="str">
        <f ca="1"/>
        <v>DSV 20 DGHF</v>
      </c>
    </row>
    <row r="8" spans="2:47" x14ac:dyDescent="0.25">
      <c r="AR8" t="str">
        <f ca="1"/>
        <v>DSV 25 DGHF</v>
      </c>
    </row>
    <row r="9" spans="2:47" x14ac:dyDescent="0.25">
      <c r="AR9" t="str">
        <f ca="1"/>
        <v>DSV 32 DGHF</v>
      </c>
    </row>
    <row r="10" spans="2:47" x14ac:dyDescent="0.25">
      <c r="B10" t="s">
        <v>88</v>
      </c>
    </row>
    <row r="11" spans="2:47" x14ac:dyDescent="0.25">
      <c r="B11" t="s">
        <v>53</v>
      </c>
      <c r="C11" t="s">
        <v>54</v>
      </c>
      <c r="D11" s="15" t="s">
        <v>58</v>
      </c>
      <c r="E11" s="15" t="s">
        <v>59</v>
      </c>
      <c r="F11" s="15" t="s">
        <v>60</v>
      </c>
      <c r="G11" s="15" t="s">
        <v>61</v>
      </c>
      <c r="H11" s="15" t="s">
        <v>62</v>
      </c>
      <c r="I11" s="15" t="s">
        <v>63</v>
      </c>
      <c r="J11" s="15" t="s">
        <v>64</v>
      </c>
      <c r="K11" s="15" t="s">
        <v>65</v>
      </c>
      <c r="L11" s="15" t="s">
        <v>66</v>
      </c>
      <c r="M11" s="15" t="s">
        <v>67</v>
      </c>
      <c r="N11" s="15" t="s">
        <v>68</v>
      </c>
      <c r="O11" s="15" t="s">
        <v>69</v>
      </c>
      <c r="P11" s="15" t="s">
        <v>70</v>
      </c>
      <c r="Q11" s="15" t="s">
        <v>71</v>
      </c>
      <c r="R11" s="15" t="s">
        <v>72</v>
      </c>
      <c r="S11" s="15" t="s">
        <v>73</v>
      </c>
      <c r="T11" s="15" t="s">
        <v>74</v>
      </c>
      <c r="U11" s="15" t="s">
        <v>75</v>
      </c>
      <c r="V11" s="15" t="s">
        <v>76</v>
      </c>
      <c r="W11" s="15" t="s">
        <v>77</v>
      </c>
      <c r="X11" s="15" t="s">
        <v>78</v>
      </c>
      <c r="Y11" s="15" t="s">
        <v>79</v>
      </c>
      <c r="Z11" s="15" t="s">
        <v>80</v>
      </c>
      <c r="AA11" s="15" t="s">
        <v>81</v>
      </c>
      <c r="AB11" s="15" t="s">
        <v>82</v>
      </c>
      <c r="AC11" s="15" t="s">
        <v>83</v>
      </c>
      <c r="AD11" s="15" t="s">
        <v>84</v>
      </c>
      <c r="AE11" s="15" t="s">
        <v>101</v>
      </c>
      <c r="AF11" s="15" t="s">
        <v>86</v>
      </c>
      <c r="AG11" t="s">
        <v>103</v>
      </c>
      <c r="AH11" t="s">
        <v>105</v>
      </c>
      <c r="AI11" t="s">
        <v>107</v>
      </c>
      <c r="AJ11" t="s">
        <v>109</v>
      </c>
      <c r="AK11" t="s">
        <v>111</v>
      </c>
      <c r="AL11" t="s">
        <v>113</v>
      </c>
      <c r="AM11" t="s">
        <v>115</v>
      </c>
      <c r="AN11" t="s">
        <v>117</v>
      </c>
      <c r="AO11" t="s">
        <v>119</v>
      </c>
    </row>
    <row r="12" spans="2:47" x14ac:dyDescent="0.25">
      <c r="B12" t="s">
        <v>48</v>
      </c>
      <c r="C12">
        <v>254.47</v>
      </c>
      <c r="D12">
        <v>0.63</v>
      </c>
      <c r="E12">
        <v>0.63</v>
      </c>
      <c r="F12">
        <v>0.63</v>
      </c>
      <c r="G12">
        <v>0.63</v>
      </c>
      <c r="H12">
        <v>0.63</v>
      </c>
      <c r="I12">
        <v>0.63</v>
      </c>
      <c r="J12">
        <v>0.63</v>
      </c>
      <c r="K12">
        <v>0.63</v>
      </c>
      <c r="L12">
        <v>0.63</v>
      </c>
      <c r="M12">
        <v>0.63</v>
      </c>
      <c r="N12">
        <v>0.63</v>
      </c>
      <c r="O12">
        <v>0.63</v>
      </c>
      <c r="P12">
        <v>0.63</v>
      </c>
      <c r="Q12">
        <v>0.63</v>
      </c>
      <c r="R12">
        <v>0.63</v>
      </c>
      <c r="S12">
        <v>0.63</v>
      </c>
      <c r="T12">
        <v>0.63</v>
      </c>
      <c r="U12">
        <v>0.63</v>
      </c>
      <c r="V12">
        <v>0.63</v>
      </c>
      <c r="W12">
        <v>0.63</v>
      </c>
      <c r="X12">
        <v>0.63</v>
      </c>
      <c r="Y12">
        <v>0.63</v>
      </c>
      <c r="Z12">
        <v>0.63</v>
      </c>
      <c r="AA12">
        <v>0.63</v>
      </c>
      <c r="AB12">
        <v>0.63</v>
      </c>
      <c r="AC12">
        <v>0.63</v>
      </c>
      <c r="AD12">
        <v>0.63</v>
      </c>
      <c r="AE12">
        <v>0.63</v>
      </c>
      <c r="AF12">
        <v>0.63</v>
      </c>
    </row>
    <row r="13" spans="2:47" x14ac:dyDescent="0.25">
      <c r="B13" t="s">
        <v>49</v>
      </c>
      <c r="C13">
        <v>415.48</v>
      </c>
      <c r="D13">
        <v>0.63</v>
      </c>
      <c r="E13">
        <v>0.63</v>
      </c>
      <c r="F13">
        <v>0.63</v>
      </c>
      <c r="G13">
        <v>0.63</v>
      </c>
      <c r="H13">
        <v>0.63</v>
      </c>
      <c r="I13">
        <v>0.63</v>
      </c>
      <c r="J13">
        <v>0.63</v>
      </c>
      <c r="K13">
        <v>0.63</v>
      </c>
      <c r="L13">
        <v>0.63</v>
      </c>
      <c r="M13">
        <v>0.63</v>
      </c>
      <c r="N13">
        <v>0.63</v>
      </c>
      <c r="O13">
        <v>0.63</v>
      </c>
      <c r="P13">
        <v>0.63</v>
      </c>
      <c r="Q13">
        <v>0.63</v>
      </c>
      <c r="R13">
        <v>0.63</v>
      </c>
      <c r="S13">
        <v>0.63</v>
      </c>
      <c r="T13">
        <v>0.63</v>
      </c>
      <c r="U13">
        <v>0.63</v>
      </c>
      <c r="V13">
        <v>0.63</v>
      </c>
      <c r="W13">
        <v>0.63</v>
      </c>
      <c r="X13">
        <v>0.63</v>
      </c>
      <c r="Y13">
        <v>0.63</v>
      </c>
      <c r="Z13">
        <v>0.63</v>
      </c>
      <c r="AA13">
        <v>0.63</v>
      </c>
      <c r="AB13">
        <v>0.63</v>
      </c>
      <c r="AC13">
        <v>0.63</v>
      </c>
      <c r="AD13">
        <v>0.63</v>
      </c>
      <c r="AE13">
        <v>0.63</v>
      </c>
      <c r="AF13">
        <v>0.63</v>
      </c>
    </row>
    <row r="14" spans="2:47" x14ac:dyDescent="0.25">
      <c r="B14" t="s">
        <v>50</v>
      </c>
      <c r="C14">
        <v>706.86</v>
      </c>
      <c r="D14">
        <v>0.55000000000000004</v>
      </c>
      <c r="E14">
        <v>0.55000000000000004</v>
      </c>
      <c r="F14">
        <v>0.55000000000000004</v>
      </c>
      <c r="G14">
        <v>0.55000000000000004</v>
      </c>
      <c r="H14">
        <v>0.55000000000000004</v>
      </c>
      <c r="I14">
        <v>0.55000000000000004</v>
      </c>
      <c r="J14">
        <v>0.55000000000000004</v>
      </c>
      <c r="K14">
        <v>0.55000000000000004</v>
      </c>
      <c r="L14">
        <v>0.55000000000000004</v>
      </c>
      <c r="M14">
        <v>0.55000000000000004</v>
      </c>
      <c r="N14">
        <v>0.55000000000000004</v>
      </c>
      <c r="O14">
        <v>0.55000000000000004</v>
      </c>
      <c r="P14">
        <v>0.55000000000000004</v>
      </c>
      <c r="Q14">
        <v>0.55000000000000004</v>
      </c>
      <c r="R14">
        <v>0.55000000000000004</v>
      </c>
      <c r="S14">
        <v>0.55000000000000004</v>
      </c>
      <c r="T14">
        <v>0.55000000000000004</v>
      </c>
      <c r="U14">
        <v>0.55000000000000004</v>
      </c>
      <c r="V14">
        <v>0.55000000000000004</v>
      </c>
      <c r="W14">
        <v>0.55000000000000004</v>
      </c>
      <c r="X14">
        <v>0.55000000000000004</v>
      </c>
      <c r="Y14">
        <v>0.55000000000000004</v>
      </c>
      <c r="Z14">
        <v>0.55000000000000004</v>
      </c>
      <c r="AA14">
        <v>0.55000000000000004</v>
      </c>
      <c r="AB14">
        <v>0.55000000000000004</v>
      </c>
      <c r="AC14">
        <v>0.55000000000000004</v>
      </c>
      <c r="AD14">
        <v>0.55000000000000004</v>
      </c>
      <c r="AE14">
        <v>0.55000000000000004</v>
      </c>
      <c r="AF14">
        <v>0.55000000000000004</v>
      </c>
    </row>
    <row r="15" spans="2:47" x14ac:dyDescent="0.25">
      <c r="B15" t="s">
        <v>51</v>
      </c>
      <c r="C15">
        <v>1194.5899999999999</v>
      </c>
      <c r="D15">
        <v>0.55000000000000004</v>
      </c>
      <c r="E15">
        <v>0.55000000000000004</v>
      </c>
      <c r="F15">
        <v>0.55000000000000004</v>
      </c>
      <c r="G15">
        <v>0.55000000000000004</v>
      </c>
      <c r="H15">
        <v>0.55000000000000004</v>
      </c>
      <c r="I15">
        <v>0.55000000000000004</v>
      </c>
      <c r="J15">
        <v>0.55000000000000004</v>
      </c>
      <c r="K15">
        <v>0.55000000000000004</v>
      </c>
      <c r="L15">
        <v>0.55000000000000004</v>
      </c>
      <c r="M15">
        <v>0.55000000000000004</v>
      </c>
      <c r="N15">
        <v>0.55000000000000004</v>
      </c>
      <c r="O15">
        <v>0.55000000000000004</v>
      </c>
      <c r="P15">
        <v>0.55000000000000004</v>
      </c>
      <c r="Q15">
        <v>0.55000000000000004</v>
      </c>
      <c r="R15">
        <v>0.55000000000000004</v>
      </c>
      <c r="S15">
        <v>0.55000000000000004</v>
      </c>
      <c r="T15">
        <v>0.55000000000000004</v>
      </c>
      <c r="U15">
        <v>0.55000000000000004</v>
      </c>
      <c r="V15">
        <v>0.55000000000000004</v>
      </c>
      <c r="W15">
        <v>0.55000000000000004</v>
      </c>
      <c r="X15">
        <v>0.55000000000000004</v>
      </c>
      <c r="Y15">
        <v>0.55000000000000004</v>
      </c>
      <c r="Z15">
        <v>0.55000000000000004</v>
      </c>
      <c r="AA15">
        <v>0.55000000000000004</v>
      </c>
      <c r="AB15">
        <v>0.55000000000000004</v>
      </c>
      <c r="AC15">
        <v>0.55000000000000004</v>
      </c>
      <c r="AD15">
        <v>0.55000000000000004</v>
      </c>
      <c r="AE15">
        <v>0.55000000000000004</v>
      </c>
      <c r="AF15">
        <v>0.55000000000000004</v>
      </c>
    </row>
    <row r="16" spans="2:47" x14ac:dyDescent="0.25">
      <c r="B16" t="s">
        <v>52</v>
      </c>
      <c r="C16">
        <v>1809.56</v>
      </c>
      <c r="D16">
        <v>0.55000000000000004</v>
      </c>
      <c r="E16">
        <v>0.55000000000000004</v>
      </c>
      <c r="F16">
        <v>0.55000000000000004</v>
      </c>
      <c r="G16">
        <v>0.55000000000000004</v>
      </c>
      <c r="H16">
        <v>0.55000000000000004</v>
      </c>
      <c r="I16">
        <v>0.55000000000000004</v>
      </c>
      <c r="J16">
        <v>0.55000000000000004</v>
      </c>
      <c r="K16">
        <v>0.55000000000000004</v>
      </c>
      <c r="L16">
        <v>0.55000000000000004</v>
      </c>
      <c r="M16">
        <v>0.55000000000000004</v>
      </c>
      <c r="N16">
        <v>0.55000000000000004</v>
      </c>
      <c r="O16">
        <v>0.55000000000000004</v>
      </c>
      <c r="P16">
        <v>0.55000000000000004</v>
      </c>
      <c r="Q16">
        <v>0.55000000000000004</v>
      </c>
      <c r="R16">
        <v>0.55000000000000004</v>
      </c>
      <c r="S16">
        <v>0.55000000000000004</v>
      </c>
      <c r="T16">
        <v>0.55000000000000004</v>
      </c>
      <c r="U16">
        <v>0.55000000000000004</v>
      </c>
      <c r="V16">
        <v>0.55000000000000004</v>
      </c>
      <c r="W16">
        <v>0.55000000000000004</v>
      </c>
      <c r="X16">
        <v>0.55000000000000004</v>
      </c>
      <c r="Y16">
        <v>0.55000000000000004</v>
      </c>
      <c r="Z16">
        <v>0.55000000000000004</v>
      </c>
      <c r="AA16">
        <v>0.55000000000000004</v>
      </c>
      <c r="AB16">
        <v>0.55000000000000004</v>
      </c>
      <c r="AC16">
        <v>0.55000000000000004</v>
      </c>
      <c r="AD16">
        <v>0.55000000000000004</v>
      </c>
      <c r="AE16">
        <v>0.55000000000000004</v>
      </c>
      <c r="AF16">
        <v>0.55000000000000004</v>
      </c>
    </row>
    <row r="17" spans="2:41" x14ac:dyDescent="0.25">
      <c r="B17" t="s">
        <v>299</v>
      </c>
      <c r="C17">
        <v>196.07</v>
      </c>
      <c r="AG17">
        <v>0.33</v>
      </c>
      <c r="AH17">
        <v>0.33</v>
      </c>
      <c r="AI17">
        <v>0.33</v>
      </c>
      <c r="AJ17">
        <v>0.33</v>
      </c>
      <c r="AK17">
        <v>0.33</v>
      </c>
      <c r="AL17">
        <v>0.33</v>
      </c>
      <c r="AM17">
        <v>0.33</v>
      </c>
      <c r="AN17">
        <v>0.33</v>
      </c>
      <c r="AO17">
        <v>0.33</v>
      </c>
    </row>
    <row r="18" spans="2:41" x14ac:dyDescent="0.25">
      <c r="B18" t="s">
        <v>300</v>
      </c>
      <c r="C18">
        <v>254.47</v>
      </c>
      <c r="AG18">
        <v>0.6</v>
      </c>
      <c r="AH18">
        <v>0.6</v>
      </c>
      <c r="AI18">
        <v>0.6</v>
      </c>
      <c r="AJ18">
        <v>0.6</v>
      </c>
      <c r="AK18">
        <v>0.6</v>
      </c>
      <c r="AL18">
        <v>0.6</v>
      </c>
      <c r="AM18">
        <v>0.6</v>
      </c>
      <c r="AN18">
        <v>0.6</v>
      </c>
      <c r="AO18">
        <v>0.6</v>
      </c>
    </row>
    <row r="19" spans="2:41" x14ac:dyDescent="0.25">
      <c r="B19" t="s">
        <v>301</v>
      </c>
      <c r="C19">
        <v>415.48</v>
      </c>
      <c r="AG19">
        <v>0.56000000000000005</v>
      </c>
      <c r="AH19">
        <v>0.56000000000000005</v>
      </c>
      <c r="AI19">
        <v>0.56000000000000005</v>
      </c>
      <c r="AJ19">
        <v>0.56000000000000005</v>
      </c>
      <c r="AK19">
        <v>0.56000000000000005</v>
      </c>
      <c r="AL19">
        <v>0.56000000000000005</v>
      </c>
      <c r="AM19">
        <v>0.56000000000000005</v>
      </c>
      <c r="AN19">
        <v>0.56000000000000005</v>
      </c>
      <c r="AO19">
        <v>0.56000000000000005</v>
      </c>
    </row>
    <row r="20" spans="2:41" x14ac:dyDescent="0.25">
      <c r="B20" t="s">
        <v>302</v>
      </c>
      <c r="C20">
        <v>721.07</v>
      </c>
      <c r="AG20">
        <v>0.56000000000000005</v>
      </c>
      <c r="AH20">
        <v>0.56000000000000005</v>
      </c>
      <c r="AI20">
        <v>0.56000000000000005</v>
      </c>
      <c r="AJ20">
        <v>0.56000000000000005</v>
      </c>
      <c r="AK20">
        <v>0.56000000000000005</v>
      </c>
      <c r="AL20">
        <v>0.56000000000000005</v>
      </c>
      <c r="AM20">
        <v>0.56000000000000005</v>
      </c>
      <c r="AN20">
        <v>0.56000000000000005</v>
      </c>
      <c r="AO20">
        <v>0.56000000000000005</v>
      </c>
    </row>
    <row r="26" spans="2:41" x14ac:dyDescent="0.25">
      <c r="B26" t="s">
        <v>94</v>
      </c>
    </row>
    <row r="27" spans="2:41" x14ac:dyDescent="0.25">
      <c r="B27" t="s">
        <v>53</v>
      </c>
      <c r="C27" t="s">
        <v>54</v>
      </c>
      <c r="D27" t="s">
        <v>58</v>
      </c>
      <c r="E27" t="s">
        <v>59</v>
      </c>
      <c r="F27" t="s">
        <v>60</v>
      </c>
      <c r="G27" t="s">
        <v>61</v>
      </c>
      <c r="H27" t="s">
        <v>62</v>
      </c>
      <c r="I27" t="s">
        <v>63</v>
      </c>
      <c r="J27" t="s">
        <v>64</v>
      </c>
      <c r="K27" t="s">
        <v>65</v>
      </c>
      <c r="L27" t="s">
        <v>66</v>
      </c>
      <c r="M27" t="s">
        <v>67</v>
      </c>
      <c r="N27" t="s">
        <v>68</v>
      </c>
      <c r="O27" t="s">
        <v>69</v>
      </c>
      <c r="P27" t="s">
        <v>70</v>
      </c>
      <c r="Q27" t="s">
        <v>71</v>
      </c>
      <c r="R27" t="s">
        <v>72</v>
      </c>
      <c r="S27" t="s">
        <v>73</v>
      </c>
      <c r="T27" t="s">
        <v>74</v>
      </c>
      <c r="U27" t="s">
        <v>75</v>
      </c>
      <c r="V27" t="s">
        <v>76</v>
      </c>
      <c r="W27" t="s">
        <v>77</v>
      </c>
      <c r="X27" t="s">
        <v>78</v>
      </c>
      <c r="Y27" t="s">
        <v>79</v>
      </c>
      <c r="Z27" t="s">
        <v>80</v>
      </c>
      <c r="AA27" t="s">
        <v>81</v>
      </c>
      <c r="AB27" t="s">
        <v>82</v>
      </c>
      <c r="AC27" t="s">
        <v>83</v>
      </c>
      <c r="AD27" t="s">
        <v>84</v>
      </c>
      <c r="AE27" t="s">
        <v>101</v>
      </c>
      <c r="AF27" t="s">
        <v>86</v>
      </c>
      <c r="AG27" t="s">
        <v>103</v>
      </c>
      <c r="AH27" t="s">
        <v>105</v>
      </c>
      <c r="AI27" t="s">
        <v>107</v>
      </c>
      <c r="AJ27" t="s">
        <v>109</v>
      </c>
      <c r="AK27" t="s">
        <v>111</v>
      </c>
      <c r="AL27" t="s">
        <v>113</v>
      </c>
      <c r="AM27" t="s">
        <v>115</v>
      </c>
      <c r="AN27" t="s">
        <v>117</v>
      </c>
      <c r="AO27" t="s">
        <v>119</v>
      </c>
    </row>
    <row r="28" spans="2:41" x14ac:dyDescent="0.25">
      <c r="B28" t="s">
        <v>48</v>
      </c>
      <c r="C28">
        <v>254.47</v>
      </c>
      <c r="D28">
        <v>0.43</v>
      </c>
      <c r="E28">
        <v>0.43</v>
      </c>
      <c r="F28">
        <v>0.43</v>
      </c>
      <c r="G28">
        <v>0.43</v>
      </c>
      <c r="H28">
        <v>0.43</v>
      </c>
      <c r="I28">
        <v>0.43</v>
      </c>
      <c r="J28">
        <v>0.43</v>
      </c>
      <c r="K28">
        <v>0.43</v>
      </c>
      <c r="L28">
        <v>0.43</v>
      </c>
      <c r="M28">
        <v>0.43</v>
      </c>
      <c r="N28">
        <v>0.43</v>
      </c>
      <c r="O28">
        <v>0.43</v>
      </c>
      <c r="P28">
        <v>0.43</v>
      </c>
      <c r="Q28">
        <v>0.43</v>
      </c>
      <c r="R28">
        <v>0.43</v>
      </c>
      <c r="S28">
        <v>0.43</v>
      </c>
      <c r="T28">
        <v>0.43</v>
      </c>
      <c r="U28">
        <v>0.43</v>
      </c>
      <c r="V28">
        <v>0.43</v>
      </c>
      <c r="W28">
        <v>0.43</v>
      </c>
      <c r="X28">
        <v>0.43</v>
      </c>
      <c r="Y28">
        <v>0.43</v>
      </c>
      <c r="Z28">
        <v>0.43</v>
      </c>
      <c r="AA28">
        <v>0.43</v>
      </c>
      <c r="AB28">
        <v>0.43</v>
      </c>
      <c r="AC28">
        <v>0.43</v>
      </c>
      <c r="AD28">
        <v>0.43</v>
      </c>
      <c r="AE28">
        <v>0.43</v>
      </c>
      <c r="AF28">
        <v>0.43</v>
      </c>
    </row>
    <row r="29" spans="2:41" x14ac:dyDescent="0.25">
      <c r="B29" t="s">
        <v>49</v>
      </c>
      <c r="C29">
        <v>415.48</v>
      </c>
      <c r="D29">
        <v>0.43</v>
      </c>
      <c r="E29">
        <v>0.43</v>
      </c>
      <c r="F29">
        <v>0.43</v>
      </c>
      <c r="G29">
        <v>0.43</v>
      </c>
      <c r="H29">
        <v>0.43</v>
      </c>
      <c r="I29">
        <v>0.43</v>
      </c>
      <c r="J29">
        <v>0.43</v>
      </c>
      <c r="K29">
        <v>0.43</v>
      </c>
      <c r="L29">
        <v>0.43</v>
      </c>
      <c r="M29">
        <v>0.43</v>
      </c>
      <c r="N29">
        <v>0.43</v>
      </c>
      <c r="O29">
        <v>0.43</v>
      </c>
      <c r="P29">
        <v>0.43</v>
      </c>
      <c r="Q29">
        <v>0.43</v>
      </c>
      <c r="R29">
        <v>0.43</v>
      </c>
      <c r="S29">
        <v>0.43</v>
      </c>
      <c r="T29">
        <v>0.43</v>
      </c>
      <c r="U29">
        <v>0.43</v>
      </c>
      <c r="V29">
        <v>0.43</v>
      </c>
      <c r="W29">
        <v>0.43</v>
      </c>
      <c r="X29">
        <v>0.43</v>
      </c>
      <c r="Y29">
        <v>0.43</v>
      </c>
      <c r="Z29">
        <v>0.43</v>
      </c>
      <c r="AA29">
        <v>0.43</v>
      </c>
      <c r="AB29">
        <v>0.43</v>
      </c>
      <c r="AC29">
        <v>0.43</v>
      </c>
      <c r="AD29">
        <v>0.43</v>
      </c>
      <c r="AE29">
        <v>0.43</v>
      </c>
      <c r="AF29">
        <v>0.43</v>
      </c>
    </row>
    <row r="30" spans="2:41" x14ac:dyDescent="0.25">
      <c r="B30" t="s">
        <v>50</v>
      </c>
      <c r="C30">
        <v>706.86</v>
      </c>
      <c r="D30">
        <v>0.38</v>
      </c>
      <c r="E30">
        <v>0.38</v>
      </c>
      <c r="F30">
        <v>0.38</v>
      </c>
      <c r="G30">
        <v>0.38</v>
      </c>
      <c r="H30">
        <v>0.38</v>
      </c>
      <c r="I30">
        <v>0.38</v>
      </c>
      <c r="J30">
        <v>0.38</v>
      </c>
      <c r="K30">
        <v>0.38</v>
      </c>
      <c r="L30">
        <v>0.38</v>
      </c>
      <c r="M30">
        <v>0.38</v>
      </c>
      <c r="N30">
        <v>0.38</v>
      </c>
      <c r="O30">
        <v>0.38</v>
      </c>
      <c r="P30">
        <v>0.38</v>
      </c>
      <c r="Q30">
        <v>0.38</v>
      </c>
      <c r="R30">
        <v>0.38</v>
      </c>
      <c r="S30">
        <v>0.38</v>
      </c>
      <c r="T30">
        <v>0.38</v>
      </c>
      <c r="U30">
        <v>0.38</v>
      </c>
      <c r="V30">
        <v>0.38</v>
      </c>
      <c r="W30">
        <v>0.38</v>
      </c>
      <c r="X30">
        <v>0.38</v>
      </c>
      <c r="Y30">
        <v>0.38</v>
      </c>
      <c r="Z30">
        <v>0.38</v>
      </c>
      <c r="AA30">
        <v>0.38</v>
      </c>
      <c r="AB30">
        <v>0.38</v>
      </c>
      <c r="AC30">
        <v>0.38</v>
      </c>
      <c r="AD30">
        <v>0.38</v>
      </c>
      <c r="AE30">
        <v>0.38</v>
      </c>
      <c r="AF30">
        <v>0.38</v>
      </c>
    </row>
    <row r="31" spans="2:41" x14ac:dyDescent="0.25">
      <c r="B31" t="s">
        <v>51</v>
      </c>
      <c r="C31">
        <v>1194.5899999999999</v>
      </c>
      <c r="D31">
        <v>0.38</v>
      </c>
      <c r="E31">
        <v>0.38</v>
      </c>
      <c r="F31">
        <v>0.38</v>
      </c>
      <c r="G31">
        <v>0.38</v>
      </c>
      <c r="H31">
        <v>0.38</v>
      </c>
      <c r="I31">
        <v>0.38</v>
      </c>
      <c r="J31">
        <v>0.38</v>
      </c>
      <c r="K31">
        <v>0.38</v>
      </c>
      <c r="L31">
        <v>0.38</v>
      </c>
      <c r="M31">
        <v>0.38</v>
      </c>
      <c r="N31">
        <v>0.38</v>
      </c>
      <c r="O31">
        <v>0.38</v>
      </c>
      <c r="P31">
        <v>0.38</v>
      </c>
      <c r="Q31">
        <v>0.38</v>
      </c>
      <c r="R31">
        <v>0.38</v>
      </c>
      <c r="S31">
        <v>0.38</v>
      </c>
      <c r="T31">
        <v>0.38</v>
      </c>
      <c r="U31">
        <v>0.38</v>
      </c>
      <c r="V31">
        <v>0.38</v>
      </c>
      <c r="W31">
        <v>0.38</v>
      </c>
      <c r="X31">
        <v>0.38</v>
      </c>
      <c r="Y31">
        <v>0.38</v>
      </c>
      <c r="Z31">
        <v>0.38</v>
      </c>
      <c r="AA31">
        <v>0.38</v>
      </c>
      <c r="AB31">
        <v>0.38</v>
      </c>
      <c r="AC31">
        <v>0.38</v>
      </c>
      <c r="AD31">
        <v>0.38</v>
      </c>
      <c r="AE31">
        <v>0.38</v>
      </c>
      <c r="AF31">
        <v>0.38</v>
      </c>
    </row>
    <row r="32" spans="2:41" x14ac:dyDescent="0.25">
      <c r="B32" t="s">
        <v>52</v>
      </c>
      <c r="C32">
        <v>1809.56</v>
      </c>
      <c r="D32">
        <v>0.38</v>
      </c>
      <c r="E32">
        <v>0.38</v>
      </c>
      <c r="F32">
        <v>0.38</v>
      </c>
      <c r="G32">
        <v>0.38</v>
      </c>
      <c r="H32">
        <v>0.38</v>
      </c>
      <c r="I32">
        <v>0.38</v>
      </c>
      <c r="J32">
        <v>0.38</v>
      </c>
      <c r="K32">
        <v>0.38</v>
      </c>
      <c r="L32">
        <v>0.38</v>
      </c>
      <c r="M32">
        <v>0.38</v>
      </c>
      <c r="N32">
        <v>0.38</v>
      </c>
      <c r="O32">
        <v>0.38</v>
      </c>
      <c r="P32">
        <v>0.38</v>
      </c>
      <c r="Q32">
        <v>0.38</v>
      </c>
      <c r="R32">
        <v>0.38</v>
      </c>
      <c r="S32">
        <v>0.38</v>
      </c>
      <c r="T32">
        <v>0.38</v>
      </c>
      <c r="U32">
        <v>0.38</v>
      </c>
      <c r="V32">
        <v>0.38</v>
      </c>
      <c r="W32">
        <v>0.38</v>
      </c>
      <c r="X32">
        <v>0.38</v>
      </c>
      <c r="Y32">
        <v>0.38</v>
      </c>
      <c r="Z32">
        <v>0.38</v>
      </c>
      <c r="AA32">
        <v>0.38</v>
      </c>
      <c r="AB32">
        <v>0.38</v>
      </c>
      <c r="AC32">
        <v>0.38</v>
      </c>
      <c r="AD32">
        <v>0.38</v>
      </c>
      <c r="AE32">
        <v>0.38</v>
      </c>
      <c r="AF32">
        <v>0.38</v>
      </c>
    </row>
    <row r="33" spans="2:50" x14ac:dyDescent="0.25">
      <c r="B33" t="s">
        <v>95</v>
      </c>
      <c r="C33">
        <v>78.5</v>
      </c>
      <c r="F33">
        <v>0.36</v>
      </c>
      <c r="H33">
        <v>0.36</v>
      </c>
      <c r="J33">
        <v>0.36</v>
      </c>
      <c r="L33">
        <v>0.36</v>
      </c>
      <c r="N33">
        <v>0.36</v>
      </c>
      <c r="P33">
        <v>0.36</v>
      </c>
      <c r="R33">
        <v>0.36</v>
      </c>
      <c r="T33">
        <v>0.36</v>
      </c>
      <c r="V33">
        <v>0.2</v>
      </c>
      <c r="X33">
        <v>0.2</v>
      </c>
      <c r="Z33">
        <v>0.2</v>
      </c>
      <c r="AB33">
        <v>0.2</v>
      </c>
      <c r="AD33">
        <v>0.2</v>
      </c>
      <c r="AF33">
        <v>0.2</v>
      </c>
    </row>
    <row r="34" spans="2:50" x14ac:dyDescent="0.25">
      <c r="B34" t="s">
        <v>96</v>
      </c>
      <c r="C34">
        <v>132.69999999999999</v>
      </c>
      <c r="F34">
        <v>0.36</v>
      </c>
      <c r="H34">
        <v>0.36</v>
      </c>
      <c r="J34">
        <v>0.36</v>
      </c>
      <c r="L34">
        <v>0.36</v>
      </c>
      <c r="N34">
        <v>0.36</v>
      </c>
      <c r="P34">
        <v>0.36</v>
      </c>
      <c r="R34">
        <v>0.36</v>
      </c>
      <c r="T34">
        <v>0.36</v>
      </c>
      <c r="V34">
        <v>0.28999999999999998</v>
      </c>
      <c r="X34">
        <v>0.28999999999999998</v>
      </c>
      <c r="Z34">
        <v>0.28999999999999998</v>
      </c>
      <c r="AB34">
        <v>0.28999999999999998</v>
      </c>
      <c r="AD34">
        <v>0.28999999999999998</v>
      </c>
      <c r="AF34">
        <v>0.28999999999999998</v>
      </c>
    </row>
    <row r="35" spans="2:50" x14ac:dyDescent="0.25">
      <c r="B35" t="s">
        <v>97</v>
      </c>
      <c r="C35">
        <v>201</v>
      </c>
      <c r="F35">
        <v>0.36</v>
      </c>
      <c r="H35">
        <v>0.36</v>
      </c>
      <c r="J35">
        <v>0.36</v>
      </c>
      <c r="L35">
        <v>0.36</v>
      </c>
      <c r="N35">
        <v>0.36</v>
      </c>
      <c r="P35">
        <v>0.36</v>
      </c>
      <c r="R35">
        <v>0.36</v>
      </c>
      <c r="T35">
        <v>0.36</v>
      </c>
      <c r="V35">
        <v>0.36</v>
      </c>
      <c r="X35">
        <v>0.36</v>
      </c>
      <c r="Z35">
        <v>0.36</v>
      </c>
      <c r="AB35">
        <v>0.36</v>
      </c>
      <c r="AD35">
        <v>0.36</v>
      </c>
      <c r="AF35">
        <v>0.36</v>
      </c>
    </row>
    <row r="36" spans="2:50" x14ac:dyDescent="0.25">
      <c r="B36" t="s">
        <v>98</v>
      </c>
      <c r="C36">
        <v>254.5</v>
      </c>
      <c r="F36">
        <v>0.36</v>
      </c>
      <c r="H36">
        <v>0.36</v>
      </c>
      <c r="J36">
        <v>0.36</v>
      </c>
      <c r="L36">
        <v>0.36</v>
      </c>
      <c r="N36">
        <v>0.36</v>
      </c>
      <c r="P36">
        <v>0.36</v>
      </c>
      <c r="R36">
        <v>0.36</v>
      </c>
      <c r="T36">
        <v>0.36</v>
      </c>
      <c r="V36">
        <v>0.32</v>
      </c>
      <c r="X36">
        <v>0.32</v>
      </c>
      <c r="Z36">
        <v>0.32</v>
      </c>
      <c r="AB36">
        <v>0.32</v>
      </c>
      <c r="AD36">
        <v>0.32</v>
      </c>
      <c r="AF36">
        <v>0.32</v>
      </c>
    </row>
    <row r="37" spans="2:50" x14ac:dyDescent="0.25">
      <c r="B37" t="s">
        <v>99</v>
      </c>
      <c r="C37">
        <v>380.1</v>
      </c>
      <c r="F37">
        <v>0.36</v>
      </c>
      <c r="H37">
        <v>0.36</v>
      </c>
      <c r="J37">
        <v>0.36</v>
      </c>
      <c r="L37">
        <v>0.36</v>
      </c>
      <c r="N37">
        <v>0.36</v>
      </c>
      <c r="P37">
        <v>0.36</v>
      </c>
      <c r="R37">
        <v>0.36</v>
      </c>
      <c r="T37">
        <v>0.36</v>
      </c>
      <c r="V37">
        <v>0.35</v>
      </c>
      <c r="X37">
        <v>0.35</v>
      </c>
      <c r="Z37">
        <v>0.35</v>
      </c>
      <c r="AB37">
        <v>0.35</v>
      </c>
      <c r="AD37">
        <v>0.35</v>
      </c>
      <c r="AF37">
        <v>0.35</v>
      </c>
    </row>
    <row r="38" spans="2:50" x14ac:dyDescent="0.25">
      <c r="B38" t="s">
        <v>100</v>
      </c>
      <c r="C38">
        <v>490.9</v>
      </c>
      <c r="F38">
        <v>0.36</v>
      </c>
      <c r="H38">
        <v>0.36</v>
      </c>
      <c r="J38">
        <v>0.36</v>
      </c>
      <c r="L38">
        <v>0.36</v>
      </c>
      <c r="N38">
        <v>0.36</v>
      </c>
      <c r="P38">
        <v>0.36</v>
      </c>
      <c r="R38">
        <v>0.36</v>
      </c>
      <c r="T38">
        <v>0.36</v>
      </c>
      <c r="V38">
        <v>0.36</v>
      </c>
      <c r="X38">
        <v>0.36</v>
      </c>
      <c r="Z38">
        <v>0.36</v>
      </c>
      <c r="AB38">
        <v>0.36</v>
      </c>
      <c r="AD38">
        <v>0.36</v>
      </c>
      <c r="AF38">
        <v>0.36</v>
      </c>
    </row>
    <row r="39" spans="2:50" x14ac:dyDescent="0.25">
      <c r="B39" t="s">
        <v>299</v>
      </c>
      <c r="C39">
        <v>196.07</v>
      </c>
      <c r="AG39">
        <v>0.24</v>
      </c>
      <c r="AH39">
        <v>0.24</v>
      </c>
      <c r="AI39">
        <v>0.24</v>
      </c>
      <c r="AJ39">
        <v>0.24</v>
      </c>
      <c r="AK39">
        <v>0.24</v>
      </c>
      <c r="AL39">
        <v>0.24</v>
      </c>
      <c r="AM39">
        <v>0.24</v>
      </c>
      <c r="AN39">
        <v>0.24</v>
      </c>
      <c r="AO39">
        <v>0.24</v>
      </c>
    </row>
    <row r="40" spans="2:50" x14ac:dyDescent="0.25">
      <c r="B40" t="s">
        <v>300</v>
      </c>
      <c r="C40">
        <v>254.47</v>
      </c>
      <c r="AG40">
        <v>0.54</v>
      </c>
      <c r="AH40">
        <v>0.54</v>
      </c>
      <c r="AI40">
        <v>0.54</v>
      </c>
      <c r="AJ40">
        <v>0.54</v>
      </c>
      <c r="AK40">
        <v>0.54</v>
      </c>
      <c r="AL40">
        <v>0.54</v>
      </c>
      <c r="AM40">
        <v>0.54</v>
      </c>
      <c r="AN40">
        <v>0.54</v>
      </c>
      <c r="AO40">
        <v>0.54</v>
      </c>
    </row>
    <row r="41" spans="2:50" x14ac:dyDescent="0.25">
      <c r="B41" t="s">
        <v>301</v>
      </c>
      <c r="C41">
        <v>415.48</v>
      </c>
      <c r="AG41">
        <v>0.54</v>
      </c>
      <c r="AH41">
        <v>0.54</v>
      </c>
      <c r="AI41">
        <v>0.54</v>
      </c>
      <c r="AJ41">
        <v>0.54</v>
      </c>
      <c r="AK41">
        <v>0.54</v>
      </c>
      <c r="AL41">
        <v>0.54</v>
      </c>
      <c r="AM41">
        <v>0.54</v>
      </c>
      <c r="AN41">
        <v>0.54</v>
      </c>
      <c r="AO41">
        <v>0.54</v>
      </c>
    </row>
    <row r="42" spans="2:50" x14ac:dyDescent="0.25">
      <c r="B42" t="s">
        <v>302</v>
      </c>
      <c r="C42">
        <v>721.07</v>
      </c>
      <c r="AG42">
        <v>0.54</v>
      </c>
      <c r="AH42">
        <v>0.54</v>
      </c>
      <c r="AI42">
        <v>0.54</v>
      </c>
      <c r="AJ42">
        <v>0.54</v>
      </c>
      <c r="AK42">
        <v>0.54</v>
      </c>
      <c r="AL42">
        <v>0.54</v>
      </c>
      <c r="AM42">
        <v>0.54</v>
      </c>
      <c r="AN42">
        <v>0.54</v>
      </c>
      <c r="AO42">
        <v>0.54</v>
      </c>
    </row>
    <row r="46" spans="2:50" x14ac:dyDescent="0.25">
      <c r="B46" t="s">
        <v>94</v>
      </c>
    </row>
    <row r="47" spans="2:50" x14ac:dyDescent="0.25">
      <c r="B47" t="s">
        <v>53</v>
      </c>
      <c r="C47" t="s">
        <v>54</v>
      </c>
      <c r="D47" t="s">
        <v>58</v>
      </c>
      <c r="E47" t="s">
        <v>59</v>
      </c>
      <c r="F47" t="s">
        <v>60</v>
      </c>
      <c r="G47" t="s">
        <v>61</v>
      </c>
      <c r="H47" t="s">
        <v>62</v>
      </c>
      <c r="I47" t="s">
        <v>63</v>
      </c>
      <c r="J47" t="s">
        <v>64</v>
      </c>
      <c r="K47" t="s">
        <v>65</v>
      </c>
      <c r="L47" t="s">
        <v>66</v>
      </c>
      <c r="M47" t="s">
        <v>67</v>
      </c>
      <c r="N47" t="s">
        <v>68</v>
      </c>
      <c r="O47" t="s">
        <v>69</v>
      </c>
      <c r="P47" t="s">
        <v>70</v>
      </c>
      <c r="Q47" t="s">
        <v>71</v>
      </c>
      <c r="R47" t="s">
        <v>72</v>
      </c>
      <c r="S47" t="s">
        <v>73</v>
      </c>
      <c r="T47" t="s">
        <v>74</v>
      </c>
      <c r="U47" t="s">
        <v>75</v>
      </c>
      <c r="V47" t="s">
        <v>76</v>
      </c>
      <c r="W47" t="s">
        <v>77</v>
      </c>
      <c r="X47" t="s">
        <v>78</v>
      </c>
      <c r="Y47" t="s">
        <v>79</v>
      </c>
      <c r="Z47" t="s">
        <v>80</v>
      </c>
      <c r="AA47" t="s">
        <v>81</v>
      </c>
      <c r="AB47" t="s">
        <v>82</v>
      </c>
      <c r="AC47" t="s">
        <v>83</v>
      </c>
      <c r="AD47" t="s">
        <v>84</v>
      </c>
      <c r="AE47" t="s">
        <v>85</v>
      </c>
      <c r="AF47" t="s">
        <v>86</v>
      </c>
      <c r="AG47" t="s">
        <v>102</v>
      </c>
      <c r="AH47" t="s">
        <v>103</v>
      </c>
      <c r="AI47" t="s">
        <v>104</v>
      </c>
      <c r="AJ47" t="s">
        <v>105</v>
      </c>
      <c r="AK47" t="s">
        <v>106</v>
      </c>
      <c r="AL47" t="s">
        <v>107</v>
      </c>
      <c r="AM47" t="s">
        <v>108</v>
      </c>
      <c r="AN47" t="s">
        <v>109</v>
      </c>
      <c r="AO47" t="s">
        <v>110</v>
      </c>
      <c r="AP47" t="s">
        <v>111</v>
      </c>
      <c r="AQ47" t="s">
        <v>112</v>
      </c>
      <c r="AR47" t="s">
        <v>113</v>
      </c>
      <c r="AS47" t="s">
        <v>114</v>
      </c>
      <c r="AT47" t="s">
        <v>115</v>
      </c>
      <c r="AU47" t="s">
        <v>116</v>
      </c>
      <c r="AV47" t="s">
        <v>117</v>
      </c>
      <c r="AW47" t="s">
        <v>118</v>
      </c>
      <c r="AX47" t="s">
        <v>119</v>
      </c>
    </row>
    <row r="48" spans="2:50" x14ac:dyDescent="0.25">
      <c r="B48" t="s">
        <v>95</v>
      </c>
      <c r="C48">
        <v>78.5</v>
      </c>
      <c r="F48">
        <v>0.36</v>
      </c>
      <c r="H48">
        <v>0.36</v>
      </c>
      <c r="J48">
        <v>0.36</v>
      </c>
      <c r="L48">
        <v>0.36</v>
      </c>
      <c r="N48">
        <v>0.36</v>
      </c>
      <c r="P48">
        <v>0.36</v>
      </c>
      <c r="R48">
        <v>0.36</v>
      </c>
      <c r="T48">
        <v>0.36</v>
      </c>
      <c r="V48">
        <v>0.2</v>
      </c>
      <c r="X48">
        <v>0.2</v>
      </c>
      <c r="Z48">
        <v>0.2</v>
      </c>
      <c r="AB48">
        <v>0.2</v>
      </c>
      <c r="AD48">
        <v>0.2</v>
      </c>
      <c r="AF48">
        <v>0.2</v>
      </c>
    </row>
    <row r="49" spans="2:50" x14ac:dyDescent="0.25">
      <c r="B49" t="s">
        <v>96</v>
      </c>
      <c r="C49">
        <v>132.69999999999999</v>
      </c>
      <c r="F49">
        <v>0.36</v>
      </c>
      <c r="H49">
        <v>0.36</v>
      </c>
      <c r="J49">
        <v>0.36</v>
      </c>
      <c r="L49">
        <v>0.36</v>
      </c>
      <c r="N49">
        <v>0.36</v>
      </c>
      <c r="P49">
        <v>0.36</v>
      </c>
      <c r="R49">
        <v>0.36</v>
      </c>
      <c r="T49">
        <v>0.36</v>
      </c>
      <c r="V49">
        <v>0.28999999999999998</v>
      </c>
      <c r="X49">
        <v>0.28999999999999998</v>
      </c>
      <c r="Z49">
        <v>0.28999999999999998</v>
      </c>
      <c r="AB49">
        <v>0.28999999999999998</v>
      </c>
      <c r="AD49">
        <v>0.28999999999999998</v>
      </c>
      <c r="AF49">
        <v>0.28999999999999998</v>
      </c>
    </row>
    <row r="50" spans="2:50" x14ac:dyDescent="0.25">
      <c r="B50" t="s">
        <v>97</v>
      </c>
      <c r="C50">
        <v>201</v>
      </c>
      <c r="F50">
        <v>0.36</v>
      </c>
      <c r="H50">
        <v>0.36</v>
      </c>
      <c r="J50">
        <v>0.36</v>
      </c>
      <c r="L50">
        <v>0.36</v>
      </c>
      <c r="N50">
        <v>0.36</v>
      </c>
      <c r="P50">
        <v>0.36</v>
      </c>
      <c r="R50">
        <v>0.36</v>
      </c>
      <c r="T50">
        <v>0.36</v>
      </c>
      <c r="V50">
        <v>0.36</v>
      </c>
      <c r="X50">
        <v>0.36</v>
      </c>
      <c r="Z50">
        <v>0.36</v>
      </c>
      <c r="AB50">
        <v>0.36</v>
      </c>
      <c r="AD50">
        <v>0.36</v>
      </c>
      <c r="AF50">
        <v>0.36</v>
      </c>
    </row>
    <row r="51" spans="2:50" x14ac:dyDescent="0.25">
      <c r="B51" t="s">
        <v>98</v>
      </c>
      <c r="C51">
        <v>254.5</v>
      </c>
      <c r="F51">
        <v>0.36</v>
      </c>
      <c r="H51">
        <v>0.36</v>
      </c>
      <c r="J51">
        <v>0.36</v>
      </c>
      <c r="L51">
        <v>0.36</v>
      </c>
      <c r="N51">
        <v>0.36</v>
      </c>
      <c r="P51">
        <v>0.36</v>
      </c>
      <c r="R51">
        <v>0.36</v>
      </c>
      <c r="T51">
        <v>0.36</v>
      </c>
      <c r="V51">
        <v>0.32</v>
      </c>
      <c r="X51">
        <v>0.32</v>
      </c>
      <c r="Z51">
        <v>0.32</v>
      </c>
      <c r="AB51">
        <v>0.32</v>
      </c>
      <c r="AD51">
        <v>0.32</v>
      </c>
      <c r="AF51">
        <v>0.32</v>
      </c>
    </row>
    <row r="52" spans="2:50" x14ac:dyDescent="0.25">
      <c r="B52" t="s">
        <v>99</v>
      </c>
      <c r="C52">
        <v>380.1</v>
      </c>
      <c r="F52">
        <v>0.36</v>
      </c>
      <c r="H52">
        <v>0.36</v>
      </c>
      <c r="J52">
        <v>0.36</v>
      </c>
      <c r="L52">
        <v>0.36</v>
      </c>
      <c r="N52">
        <v>0.36</v>
      </c>
      <c r="P52">
        <v>0.36</v>
      </c>
      <c r="R52">
        <v>0.36</v>
      </c>
      <c r="T52">
        <v>0.36</v>
      </c>
      <c r="V52">
        <v>0.35</v>
      </c>
      <c r="X52">
        <v>0.35</v>
      </c>
      <c r="Z52">
        <v>0.35</v>
      </c>
      <c r="AB52">
        <v>0.35</v>
      </c>
      <c r="AD52">
        <v>0.35</v>
      </c>
      <c r="AF52">
        <v>0.35</v>
      </c>
    </row>
    <row r="53" spans="2:50" x14ac:dyDescent="0.25">
      <c r="B53" t="s">
        <v>100</v>
      </c>
      <c r="C53">
        <v>490.9</v>
      </c>
      <c r="F53">
        <v>0.36</v>
      </c>
      <c r="H53">
        <v>0.36</v>
      </c>
      <c r="J53">
        <v>0.36</v>
      </c>
      <c r="L53">
        <v>0.36</v>
      </c>
      <c r="N53">
        <v>0.36</v>
      </c>
      <c r="P53">
        <v>0.36</v>
      </c>
      <c r="R53">
        <v>0.36</v>
      </c>
      <c r="T53">
        <v>0.36</v>
      </c>
      <c r="V53">
        <v>0.36</v>
      </c>
      <c r="X53">
        <v>0.36</v>
      </c>
      <c r="Z53">
        <v>0.36</v>
      </c>
      <c r="AB53">
        <v>0.36</v>
      </c>
      <c r="AD53">
        <v>0.36</v>
      </c>
      <c r="AF53">
        <v>0.36</v>
      </c>
    </row>
    <row r="54" spans="2:50" x14ac:dyDescent="0.25">
      <c r="B54" t="s">
        <v>47</v>
      </c>
      <c r="C54">
        <v>132.72999999999999</v>
      </c>
      <c r="F54">
        <v>0.45</v>
      </c>
      <c r="H54">
        <v>0.45</v>
      </c>
      <c r="J54">
        <v>0.45</v>
      </c>
      <c r="L54">
        <v>0.45</v>
      </c>
      <c r="N54">
        <v>0.45</v>
      </c>
      <c r="P54">
        <v>0.45</v>
      </c>
      <c r="R54">
        <v>0.45</v>
      </c>
      <c r="T54">
        <v>0.45</v>
      </c>
      <c r="V54">
        <v>0.2</v>
      </c>
      <c r="X54">
        <v>0.2</v>
      </c>
      <c r="Z54">
        <v>0.2</v>
      </c>
      <c r="AB54">
        <v>0.2</v>
      </c>
      <c r="AD54">
        <v>0.2</v>
      </c>
      <c r="AF54">
        <v>0.2</v>
      </c>
    </row>
    <row r="55" spans="2:50" x14ac:dyDescent="0.25">
      <c r="B55" t="s">
        <v>48</v>
      </c>
      <c r="C55">
        <v>254.47</v>
      </c>
      <c r="F55">
        <v>0.43</v>
      </c>
      <c r="H55">
        <v>0.43</v>
      </c>
      <c r="J55">
        <v>0.43</v>
      </c>
      <c r="L55">
        <v>0.43</v>
      </c>
      <c r="N55">
        <v>0.43</v>
      </c>
      <c r="P55">
        <v>0.43</v>
      </c>
      <c r="R55">
        <v>0.43</v>
      </c>
      <c r="T55">
        <v>0.43</v>
      </c>
      <c r="V55">
        <v>0.43</v>
      </c>
      <c r="X55">
        <v>0.43</v>
      </c>
      <c r="Z55">
        <v>0.43</v>
      </c>
      <c r="AB55">
        <v>0.28999999999999998</v>
      </c>
      <c r="AD55">
        <v>0.28999999999999998</v>
      </c>
      <c r="AF55">
        <v>0.28999999999999998</v>
      </c>
    </row>
    <row r="56" spans="2:50" x14ac:dyDescent="0.25">
      <c r="B56" t="s">
        <v>49</v>
      </c>
      <c r="C56">
        <v>415.48</v>
      </c>
      <c r="F56">
        <v>0.43</v>
      </c>
      <c r="H56">
        <v>0.43</v>
      </c>
      <c r="J56">
        <v>0.43</v>
      </c>
      <c r="L56">
        <v>0.43</v>
      </c>
      <c r="N56">
        <v>0.43</v>
      </c>
      <c r="P56">
        <v>0.43</v>
      </c>
      <c r="R56">
        <v>0.43</v>
      </c>
      <c r="T56">
        <v>0.43</v>
      </c>
      <c r="V56">
        <v>0.43</v>
      </c>
      <c r="X56">
        <v>0.43</v>
      </c>
      <c r="Z56">
        <v>0.43</v>
      </c>
      <c r="AB56">
        <v>0.43</v>
      </c>
      <c r="AD56">
        <v>0.36</v>
      </c>
      <c r="AF56">
        <v>0.36</v>
      </c>
    </row>
    <row r="57" spans="2:50" x14ac:dyDescent="0.25">
      <c r="B57" t="s">
        <v>50</v>
      </c>
      <c r="C57">
        <v>706.86</v>
      </c>
      <c r="F57">
        <v>0.38</v>
      </c>
      <c r="H57">
        <v>0.38</v>
      </c>
      <c r="J57">
        <v>0.38</v>
      </c>
      <c r="L57">
        <v>0.38</v>
      </c>
      <c r="N57">
        <v>0.38</v>
      </c>
      <c r="P57">
        <v>0.38</v>
      </c>
      <c r="R57">
        <v>0.38</v>
      </c>
      <c r="T57">
        <v>0.38</v>
      </c>
      <c r="V57">
        <v>0.38</v>
      </c>
      <c r="X57">
        <v>0.38</v>
      </c>
      <c r="Z57">
        <v>0.38</v>
      </c>
      <c r="AB57">
        <v>0.38</v>
      </c>
      <c r="AD57">
        <v>0.32</v>
      </c>
      <c r="AF57">
        <v>0.32</v>
      </c>
    </row>
    <row r="58" spans="2:50" x14ac:dyDescent="0.25">
      <c r="B58" t="s">
        <v>51</v>
      </c>
      <c r="C58">
        <v>1194.5899999999999</v>
      </c>
      <c r="F58">
        <v>0.38</v>
      </c>
      <c r="H58">
        <v>0.38</v>
      </c>
      <c r="J58">
        <v>0.38</v>
      </c>
      <c r="L58">
        <v>0.38</v>
      </c>
      <c r="N58">
        <v>0.38</v>
      </c>
      <c r="P58">
        <v>0.38</v>
      </c>
      <c r="R58">
        <v>0.38</v>
      </c>
      <c r="T58">
        <v>0.38</v>
      </c>
      <c r="V58">
        <v>0.38</v>
      </c>
      <c r="X58">
        <v>0.38</v>
      </c>
      <c r="Z58">
        <v>0.38</v>
      </c>
      <c r="AB58">
        <v>0.38</v>
      </c>
      <c r="AD58">
        <v>0.35</v>
      </c>
      <c r="AF58">
        <v>0.35</v>
      </c>
    </row>
    <row r="59" spans="2:50" x14ac:dyDescent="0.25">
      <c r="B59" t="s">
        <v>52</v>
      </c>
      <c r="C59">
        <v>1809.56</v>
      </c>
      <c r="F59">
        <v>0.38</v>
      </c>
      <c r="H59">
        <v>0.38</v>
      </c>
      <c r="J59">
        <v>0.38</v>
      </c>
      <c r="L59">
        <v>0.38</v>
      </c>
      <c r="N59">
        <v>0.38</v>
      </c>
      <c r="P59">
        <v>0.38</v>
      </c>
      <c r="R59">
        <v>0.38</v>
      </c>
      <c r="T59">
        <v>0.38</v>
      </c>
      <c r="V59">
        <v>0.38</v>
      </c>
      <c r="X59">
        <v>0.38</v>
      </c>
      <c r="Z59">
        <v>0.38</v>
      </c>
      <c r="AB59">
        <v>0.38</v>
      </c>
      <c r="AD59">
        <v>0.36</v>
      </c>
      <c r="AF59">
        <v>0.36</v>
      </c>
    </row>
    <row r="60" spans="2:50" x14ac:dyDescent="0.25">
      <c r="B60" t="s">
        <v>299</v>
      </c>
      <c r="C60">
        <v>196.07</v>
      </c>
      <c r="AH60">
        <v>0.24</v>
      </c>
      <c r="AJ60">
        <v>0.24</v>
      </c>
      <c r="AL60">
        <v>0.24</v>
      </c>
      <c r="AN60">
        <v>0.24</v>
      </c>
      <c r="AP60">
        <v>0.24</v>
      </c>
      <c r="AR60">
        <v>0.24</v>
      </c>
      <c r="AT60">
        <v>0.24</v>
      </c>
      <c r="AV60">
        <v>0.24</v>
      </c>
      <c r="AX60">
        <v>0.24</v>
      </c>
    </row>
    <row r="61" spans="2:50" x14ac:dyDescent="0.25">
      <c r="B61" t="s">
        <v>300</v>
      </c>
      <c r="C61">
        <v>254.47</v>
      </c>
      <c r="AH61">
        <v>0.54</v>
      </c>
      <c r="AJ61">
        <v>0.54</v>
      </c>
      <c r="AL61">
        <v>0.54</v>
      </c>
      <c r="AN61">
        <v>0.54</v>
      </c>
      <c r="AP61">
        <v>0.54</v>
      </c>
      <c r="AR61">
        <v>0.54</v>
      </c>
      <c r="AT61">
        <v>0.54</v>
      </c>
      <c r="AV61">
        <v>0.54</v>
      </c>
      <c r="AX61">
        <v>0.54</v>
      </c>
    </row>
    <row r="62" spans="2:50" x14ac:dyDescent="0.25">
      <c r="B62" t="s">
        <v>301</v>
      </c>
      <c r="C62">
        <v>415.48</v>
      </c>
      <c r="AH62">
        <v>0.54</v>
      </c>
      <c r="AJ62">
        <v>0.54</v>
      </c>
      <c r="AL62">
        <v>0.54</v>
      </c>
      <c r="AN62">
        <v>0.54</v>
      </c>
      <c r="AP62">
        <v>0.54</v>
      </c>
      <c r="AR62">
        <v>0.54</v>
      </c>
      <c r="AT62">
        <v>0.54</v>
      </c>
      <c r="AV62">
        <v>0.54</v>
      </c>
      <c r="AX62">
        <v>0.54</v>
      </c>
    </row>
    <row r="63" spans="2:50" x14ac:dyDescent="0.25">
      <c r="B63" t="s">
        <v>302</v>
      </c>
      <c r="C63">
        <v>721.07</v>
      </c>
      <c r="AH63">
        <v>0.54</v>
      </c>
      <c r="AJ63">
        <v>0.54</v>
      </c>
      <c r="AL63">
        <v>0.54</v>
      </c>
      <c r="AN63">
        <v>0.54</v>
      </c>
      <c r="AP63">
        <v>0.54</v>
      </c>
      <c r="AR63">
        <v>0.54</v>
      </c>
      <c r="AT63">
        <v>0.54</v>
      </c>
      <c r="AV63">
        <v>0.54</v>
      </c>
      <c r="AX63">
        <v>0.54</v>
      </c>
    </row>
    <row r="66" spans="2:3" x14ac:dyDescent="0.25">
      <c r="B66" t="s">
        <v>53</v>
      </c>
      <c r="C66" t="s">
        <v>313</v>
      </c>
    </row>
    <row r="67" spans="2:3" x14ac:dyDescent="0.25">
      <c r="B67" t="s">
        <v>95</v>
      </c>
      <c r="C67">
        <v>10</v>
      </c>
    </row>
    <row r="68" spans="2:3" x14ac:dyDescent="0.25">
      <c r="B68" t="s">
        <v>96</v>
      </c>
      <c r="C68">
        <v>13</v>
      </c>
    </row>
    <row r="69" spans="2:3" x14ac:dyDescent="0.25">
      <c r="B69" t="s">
        <v>97</v>
      </c>
      <c r="C69">
        <v>16</v>
      </c>
    </row>
    <row r="70" spans="2:3" x14ac:dyDescent="0.25">
      <c r="B70" t="s">
        <v>98</v>
      </c>
      <c r="C70">
        <v>18</v>
      </c>
    </row>
    <row r="71" spans="2:3" x14ac:dyDescent="0.25">
      <c r="B71" t="s">
        <v>99</v>
      </c>
      <c r="C71">
        <v>22</v>
      </c>
    </row>
    <row r="72" spans="2:3" x14ac:dyDescent="0.25">
      <c r="B72" t="s">
        <v>100</v>
      </c>
      <c r="C72">
        <v>25</v>
      </c>
    </row>
    <row r="73" spans="2:3" x14ac:dyDescent="0.25">
      <c r="B73" t="s">
        <v>47</v>
      </c>
      <c r="C73">
        <v>13</v>
      </c>
    </row>
    <row r="74" spans="2:3" x14ac:dyDescent="0.25">
      <c r="B74" t="s">
        <v>48</v>
      </c>
      <c r="C74">
        <v>18</v>
      </c>
    </row>
    <row r="75" spans="2:3" x14ac:dyDescent="0.25">
      <c r="B75" t="s">
        <v>49</v>
      </c>
      <c r="C75">
        <v>23</v>
      </c>
    </row>
    <row r="76" spans="2:3" x14ac:dyDescent="0.25">
      <c r="B76" t="s">
        <v>50</v>
      </c>
      <c r="C76">
        <v>30</v>
      </c>
    </row>
    <row r="77" spans="2:3" x14ac:dyDescent="0.25">
      <c r="B77" t="s">
        <v>51</v>
      </c>
      <c r="C77">
        <v>39</v>
      </c>
    </row>
    <row r="78" spans="2:3" x14ac:dyDescent="0.25">
      <c r="B78" t="s">
        <v>52</v>
      </c>
      <c r="C78">
        <v>48</v>
      </c>
    </row>
    <row r="79" spans="2:3" x14ac:dyDescent="0.25">
      <c r="B79" t="s">
        <v>299</v>
      </c>
      <c r="C79">
        <v>15.8</v>
      </c>
    </row>
    <row r="80" spans="2:3" x14ac:dyDescent="0.25">
      <c r="B80" t="s">
        <v>300</v>
      </c>
      <c r="C80">
        <v>18</v>
      </c>
    </row>
    <row r="81" spans="2:3" x14ac:dyDescent="0.25">
      <c r="B81" t="s">
        <v>301</v>
      </c>
      <c r="C81">
        <v>23</v>
      </c>
    </row>
    <row r="82" spans="2:3" x14ac:dyDescent="0.25">
      <c r="B82" t="s">
        <v>302</v>
      </c>
      <c r="C82">
        <v>30.3</v>
      </c>
    </row>
  </sheetData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AC0D6-45F2-440F-B81E-3F08A217F89F}">
  <dimension ref="B2:F119"/>
  <sheetViews>
    <sheetView workbookViewId="0">
      <selection activeCell="B74" sqref="B74"/>
    </sheetView>
  </sheetViews>
  <sheetFormatPr defaultRowHeight="15" x14ac:dyDescent="0.25"/>
  <cols>
    <col min="2" max="2" width="23.7109375" customWidth="1"/>
    <col min="3" max="3" width="61.7109375" customWidth="1"/>
    <col min="5" max="5" width="59.42578125" bestFit="1" customWidth="1"/>
    <col min="6" max="6" width="56.28515625" bestFit="1" customWidth="1"/>
  </cols>
  <sheetData>
    <row r="2" spans="2:6" x14ac:dyDescent="0.25">
      <c r="B2" t="s">
        <v>89</v>
      </c>
      <c r="C2" t="s">
        <v>90</v>
      </c>
      <c r="D2" t="s">
        <v>91</v>
      </c>
      <c r="E2" t="s">
        <v>124</v>
      </c>
      <c r="F2" t="s">
        <v>93</v>
      </c>
    </row>
    <row r="3" spans="2:6" x14ac:dyDescent="0.25">
      <c r="B3">
        <v>0</v>
      </c>
      <c r="C3">
        <v>2257.5</v>
      </c>
      <c r="D3">
        <v>0.54459999999999997</v>
      </c>
      <c r="E3">
        <v>417.4</v>
      </c>
      <c r="F3">
        <v>958.6</v>
      </c>
    </row>
    <row r="4" spans="2:6" x14ac:dyDescent="0.25">
      <c r="B4">
        <v>1</v>
      </c>
      <c r="C4">
        <v>2201.6</v>
      </c>
      <c r="D4">
        <v>0.54169999999999996</v>
      </c>
      <c r="E4">
        <v>504.7</v>
      </c>
      <c r="F4">
        <v>942.9</v>
      </c>
    </row>
    <row r="5" spans="2:6" x14ac:dyDescent="0.25">
      <c r="B5">
        <v>1.5</v>
      </c>
      <c r="C5">
        <v>2181.1999999999998</v>
      </c>
      <c r="D5">
        <v>0.54100000000000004</v>
      </c>
      <c r="E5">
        <v>535.4</v>
      </c>
      <c r="F5">
        <v>937</v>
      </c>
    </row>
    <row r="6" spans="2:6" x14ac:dyDescent="0.25">
      <c r="B6">
        <v>2</v>
      </c>
      <c r="C6">
        <v>2163.4</v>
      </c>
      <c r="D6">
        <v>0.54</v>
      </c>
      <c r="E6">
        <v>561.5</v>
      </c>
      <c r="F6">
        <v>931.8</v>
      </c>
    </row>
    <row r="7" spans="2:6" x14ac:dyDescent="0.25">
      <c r="B7">
        <v>2.5</v>
      </c>
      <c r="C7">
        <v>2147.6999999999998</v>
      </c>
      <c r="D7">
        <v>0.53500000000000003</v>
      </c>
      <c r="E7">
        <v>584.29999999999995</v>
      </c>
      <c r="F7">
        <v>927.1</v>
      </c>
    </row>
    <row r="8" spans="2:6" x14ac:dyDescent="0.25">
      <c r="B8">
        <v>3</v>
      </c>
      <c r="C8">
        <v>2133.3000000000002</v>
      </c>
      <c r="D8">
        <v>0.53200000000000003</v>
      </c>
      <c r="E8">
        <v>604.70000000000005</v>
      </c>
      <c r="F8">
        <v>922.9</v>
      </c>
    </row>
    <row r="9" spans="2:6" x14ac:dyDescent="0.25">
      <c r="B9">
        <v>3.5</v>
      </c>
      <c r="C9">
        <v>2120.1999999999998</v>
      </c>
      <c r="D9">
        <v>0.53</v>
      </c>
      <c r="E9">
        <v>623.20000000000005</v>
      </c>
      <c r="F9">
        <v>919</v>
      </c>
    </row>
    <row r="10" spans="2:6" x14ac:dyDescent="0.25">
      <c r="B10">
        <v>4</v>
      </c>
      <c r="C10">
        <v>2107.9</v>
      </c>
      <c r="D10">
        <v>0.52800000000000002</v>
      </c>
      <c r="E10">
        <v>640.20000000000005</v>
      </c>
      <c r="F10">
        <v>915.3</v>
      </c>
    </row>
    <row r="11" spans="2:6" x14ac:dyDescent="0.25">
      <c r="B11">
        <v>4.5</v>
      </c>
      <c r="C11">
        <v>2096.5</v>
      </c>
      <c r="D11">
        <v>0.52600000000000002</v>
      </c>
      <c r="E11">
        <v>655.9</v>
      </c>
      <c r="F11">
        <v>911.8</v>
      </c>
    </row>
    <row r="12" spans="2:6" x14ac:dyDescent="0.25">
      <c r="B12">
        <v>5</v>
      </c>
      <c r="C12">
        <v>2085.6</v>
      </c>
      <c r="D12">
        <v>0.52500000000000002</v>
      </c>
      <c r="E12">
        <v>670.5</v>
      </c>
      <c r="F12">
        <v>908.6</v>
      </c>
    </row>
    <row r="13" spans="2:6" x14ac:dyDescent="0.25">
      <c r="B13">
        <v>5.5</v>
      </c>
      <c r="C13">
        <v>2075.6</v>
      </c>
      <c r="D13">
        <v>0.52400000000000002</v>
      </c>
      <c r="E13">
        <v>683.8</v>
      </c>
      <c r="F13">
        <v>905.6</v>
      </c>
    </row>
    <row r="14" spans="2:6" x14ac:dyDescent="0.25">
      <c r="B14">
        <v>6</v>
      </c>
      <c r="C14">
        <v>2065.6</v>
      </c>
      <c r="D14">
        <v>0.52300000000000002</v>
      </c>
      <c r="E14">
        <v>697.1</v>
      </c>
      <c r="F14">
        <v>902.6</v>
      </c>
    </row>
    <row r="15" spans="2:6" x14ac:dyDescent="0.25">
      <c r="B15">
        <v>6.5</v>
      </c>
      <c r="C15">
        <v>2056.4499999999998</v>
      </c>
      <c r="D15">
        <v>0.52200000000000002</v>
      </c>
      <c r="E15">
        <v>709.05</v>
      </c>
      <c r="F15">
        <v>899.8</v>
      </c>
    </row>
    <row r="16" spans="2:6" x14ac:dyDescent="0.25">
      <c r="B16">
        <v>7</v>
      </c>
      <c r="C16">
        <v>2047.3</v>
      </c>
      <c r="D16">
        <v>0.52100000000000002</v>
      </c>
      <c r="E16">
        <v>721</v>
      </c>
      <c r="F16">
        <v>897</v>
      </c>
    </row>
    <row r="17" spans="2:6" x14ac:dyDescent="0.25">
      <c r="B17">
        <v>7.5</v>
      </c>
      <c r="C17">
        <v>2038.8</v>
      </c>
      <c r="D17">
        <v>0.52</v>
      </c>
      <c r="E17">
        <v>731.85</v>
      </c>
      <c r="F17">
        <v>894.45</v>
      </c>
    </row>
    <row r="18" spans="2:6" x14ac:dyDescent="0.25">
      <c r="B18">
        <v>8</v>
      </c>
      <c r="C18">
        <v>2030.3</v>
      </c>
      <c r="D18">
        <v>0.51900000000000002</v>
      </c>
      <c r="E18">
        <v>742.7</v>
      </c>
      <c r="F18">
        <v>891.9</v>
      </c>
    </row>
    <row r="19" spans="2:6" x14ac:dyDescent="0.25">
      <c r="B19">
        <v>8.5</v>
      </c>
      <c r="C19">
        <v>2022.35</v>
      </c>
      <c r="D19">
        <v>0.51800000000000002</v>
      </c>
      <c r="E19">
        <v>752.7</v>
      </c>
      <c r="F19">
        <v>889.5</v>
      </c>
    </row>
    <row r="20" spans="2:6" x14ac:dyDescent="0.25">
      <c r="B20">
        <v>9</v>
      </c>
      <c r="C20">
        <v>2014.4</v>
      </c>
      <c r="D20">
        <v>0.51700000000000002</v>
      </c>
      <c r="E20">
        <v>762.7</v>
      </c>
      <c r="F20">
        <v>887.1</v>
      </c>
    </row>
    <row r="21" spans="2:6" x14ac:dyDescent="0.25">
      <c r="B21">
        <v>9.5</v>
      </c>
      <c r="C21">
        <v>2006.95</v>
      </c>
      <c r="D21">
        <v>0.51600000000000001</v>
      </c>
      <c r="E21">
        <v>771.95</v>
      </c>
      <c r="F21">
        <v>884.85</v>
      </c>
    </row>
    <row r="22" spans="2:6" x14ac:dyDescent="0.25">
      <c r="B22">
        <v>10</v>
      </c>
      <c r="C22">
        <v>1999.5</v>
      </c>
      <c r="D22">
        <v>0.51500000000000001</v>
      </c>
      <c r="E22">
        <v>781.2</v>
      </c>
      <c r="F22">
        <v>882.6</v>
      </c>
    </row>
    <row r="23" spans="2:6" x14ac:dyDescent="0.25">
      <c r="B23">
        <v>10.5</v>
      </c>
      <c r="C23">
        <v>1992.4</v>
      </c>
      <c r="D23">
        <v>0.51500000000000001</v>
      </c>
      <c r="E23">
        <v>789.85</v>
      </c>
      <c r="F23">
        <v>880.45</v>
      </c>
    </row>
    <row r="24" spans="2:6" x14ac:dyDescent="0.25">
      <c r="B24">
        <v>11</v>
      </c>
      <c r="C24">
        <v>1985.3</v>
      </c>
      <c r="D24">
        <v>0.51400000000000001</v>
      </c>
      <c r="E24">
        <v>798.5</v>
      </c>
      <c r="F24">
        <v>878.3</v>
      </c>
    </row>
    <row r="25" spans="2:6" x14ac:dyDescent="0.25">
      <c r="B25">
        <v>11.5</v>
      </c>
      <c r="C25">
        <v>1978.5</v>
      </c>
      <c r="D25">
        <v>0.51400000000000001</v>
      </c>
      <c r="E25">
        <v>806.65</v>
      </c>
      <c r="F25">
        <v>876.3</v>
      </c>
    </row>
    <row r="26" spans="2:6" x14ac:dyDescent="0.25">
      <c r="B26">
        <v>12</v>
      </c>
      <c r="C26">
        <v>1971.7</v>
      </c>
      <c r="D26">
        <v>0.51300000000000001</v>
      </c>
      <c r="E26">
        <v>814.8</v>
      </c>
      <c r="F26">
        <v>874.3</v>
      </c>
    </row>
    <row r="27" spans="2:6" x14ac:dyDescent="0.25">
      <c r="B27">
        <v>12.5</v>
      </c>
      <c r="C27">
        <v>1965.25</v>
      </c>
      <c r="D27">
        <v>0.51300000000000001</v>
      </c>
      <c r="E27">
        <v>822.45</v>
      </c>
      <c r="F27">
        <v>872.34999999999991</v>
      </c>
    </row>
    <row r="28" spans="2:6" x14ac:dyDescent="0.25">
      <c r="B28">
        <v>13</v>
      </c>
      <c r="C28">
        <v>1958.8</v>
      </c>
      <c r="D28">
        <v>0.51300000000000001</v>
      </c>
      <c r="E28">
        <v>830.1</v>
      </c>
      <c r="F28">
        <v>870.4</v>
      </c>
    </row>
    <row r="29" spans="2:6" x14ac:dyDescent="0.25">
      <c r="B29">
        <v>13.5</v>
      </c>
      <c r="C29">
        <v>1952.55</v>
      </c>
      <c r="D29">
        <v>0.51200000000000001</v>
      </c>
      <c r="E29">
        <v>837.40000000000009</v>
      </c>
      <c r="F29">
        <v>868.5</v>
      </c>
    </row>
    <row r="30" spans="2:6" x14ac:dyDescent="0.25">
      <c r="B30">
        <v>14</v>
      </c>
      <c r="C30">
        <v>1946.3</v>
      </c>
      <c r="D30">
        <v>0.51200000000000001</v>
      </c>
      <c r="E30">
        <v>844.7</v>
      </c>
      <c r="F30">
        <v>866.6</v>
      </c>
    </row>
    <row r="31" spans="2:6" x14ac:dyDescent="0.25">
      <c r="B31">
        <v>14.5</v>
      </c>
      <c r="C31">
        <v>1940.3</v>
      </c>
      <c r="D31">
        <v>0.51100000000000001</v>
      </c>
      <c r="E31">
        <v>851.65000000000009</v>
      </c>
      <c r="F31">
        <v>864.85</v>
      </c>
    </row>
    <row r="32" spans="2:6" x14ac:dyDescent="0.25">
      <c r="B32">
        <v>15</v>
      </c>
      <c r="C32">
        <v>1934.3</v>
      </c>
      <c r="D32">
        <v>0.51100000000000001</v>
      </c>
      <c r="E32">
        <v>858.6</v>
      </c>
      <c r="F32">
        <v>863.1</v>
      </c>
    </row>
    <row r="33" spans="2:6" x14ac:dyDescent="0.25">
      <c r="B33">
        <v>15.5</v>
      </c>
      <c r="C33">
        <v>1928.4499999999998</v>
      </c>
      <c r="D33">
        <v>0.51</v>
      </c>
      <c r="E33">
        <v>865.25</v>
      </c>
      <c r="F33">
        <v>861.35</v>
      </c>
    </row>
    <row r="34" spans="2:6" x14ac:dyDescent="0.25">
      <c r="B34">
        <v>16</v>
      </c>
      <c r="C34">
        <v>1922.6</v>
      </c>
      <c r="D34">
        <v>0.51</v>
      </c>
      <c r="E34">
        <v>871.9</v>
      </c>
      <c r="F34">
        <v>859.6</v>
      </c>
    </row>
    <row r="35" spans="2:6" x14ac:dyDescent="0.25">
      <c r="B35">
        <v>17</v>
      </c>
      <c r="C35">
        <v>1911.4</v>
      </c>
      <c r="D35">
        <v>0.50990000000000002</v>
      </c>
      <c r="E35">
        <v>884.6</v>
      </c>
      <c r="F35">
        <v>856.2</v>
      </c>
    </row>
    <row r="36" spans="2:6" x14ac:dyDescent="0.25">
      <c r="B36">
        <v>18</v>
      </c>
      <c r="C36">
        <v>1900.4</v>
      </c>
      <c r="D36">
        <v>0.50980000000000003</v>
      </c>
      <c r="E36">
        <v>896.8</v>
      </c>
      <c r="F36">
        <v>853</v>
      </c>
    </row>
    <row r="37" spans="2:6" x14ac:dyDescent="0.25">
      <c r="B37">
        <v>19</v>
      </c>
      <c r="C37">
        <v>1889.8</v>
      </c>
      <c r="D37">
        <v>0.50970000000000004</v>
      </c>
      <c r="E37">
        <v>908.6</v>
      </c>
      <c r="F37">
        <v>849.8</v>
      </c>
    </row>
    <row r="38" spans="2:6" x14ac:dyDescent="0.25">
      <c r="B38">
        <v>20</v>
      </c>
      <c r="C38">
        <v>1879.4</v>
      </c>
      <c r="D38">
        <v>0.50960000000000005</v>
      </c>
      <c r="E38">
        <v>920</v>
      </c>
      <c r="F38">
        <v>846.7</v>
      </c>
    </row>
    <row r="39" spans="2:6" x14ac:dyDescent="0.25">
      <c r="B39">
        <v>21</v>
      </c>
      <c r="C39">
        <v>1869.2</v>
      </c>
      <c r="D39">
        <v>0.50949999999999995</v>
      </c>
      <c r="E39">
        <v>931</v>
      </c>
      <c r="F39">
        <v>843.7</v>
      </c>
    </row>
    <row r="40" spans="2:6" x14ac:dyDescent="0.25">
      <c r="B40">
        <v>22</v>
      </c>
      <c r="C40">
        <v>1859.3</v>
      </c>
      <c r="D40">
        <v>0.50949999999999995</v>
      </c>
      <c r="E40">
        <v>941.6</v>
      </c>
      <c r="F40">
        <v>840.8</v>
      </c>
    </row>
    <row r="41" spans="2:6" x14ac:dyDescent="0.25">
      <c r="B41">
        <v>23</v>
      </c>
      <c r="C41">
        <v>1849.6</v>
      </c>
      <c r="D41">
        <v>0.50949999999999995</v>
      </c>
      <c r="E41">
        <v>952</v>
      </c>
      <c r="F41">
        <v>837.9</v>
      </c>
    </row>
    <row r="42" spans="2:6" x14ac:dyDescent="0.25">
      <c r="B42">
        <v>24</v>
      </c>
      <c r="C42">
        <v>1840.1</v>
      </c>
      <c r="D42">
        <v>0.50949999999999995</v>
      </c>
      <c r="E42">
        <v>962</v>
      </c>
      <c r="F42">
        <v>835.1</v>
      </c>
    </row>
    <row r="43" spans="2:6" x14ac:dyDescent="0.25">
      <c r="B43">
        <v>25</v>
      </c>
      <c r="C43">
        <v>1830.7</v>
      </c>
      <c r="D43">
        <v>0.50949999999999995</v>
      </c>
      <c r="E43">
        <v>971.7</v>
      </c>
      <c r="F43">
        <v>832.4</v>
      </c>
    </row>
    <row r="44" spans="2:6" x14ac:dyDescent="0.25">
      <c r="B44">
        <v>26</v>
      </c>
      <c r="C44">
        <v>1821.5</v>
      </c>
      <c r="D44">
        <v>0.50949999999999995</v>
      </c>
      <c r="E44">
        <v>981.2</v>
      </c>
      <c r="F44">
        <v>829.7</v>
      </c>
    </row>
    <row r="45" spans="2:6" x14ac:dyDescent="0.25">
      <c r="B45">
        <v>27</v>
      </c>
      <c r="C45">
        <v>1812.5</v>
      </c>
      <c r="D45">
        <v>0.50960000000000005</v>
      </c>
      <c r="E45">
        <v>990.5</v>
      </c>
      <c r="F45">
        <v>827</v>
      </c>
    </row>
    <row r="46" spans="2:6" x14ac:dyDescent="0.25">
      <c r="B46">
        <v>28</v>
      </c>
      <c r="C46">
        <v>1803.6</v>
      </c>
      <c r="D46">
        <v>0.50970000000000004</v>
      </c>
      <c r="E46">
        <v>999.5</v>
      </c>
      <c r="F46">
        <v>824.4</v>
      </c>
    </row>
    <row r="47" spans="2:6" x14ac:dyDescent="0.25">
      <c r="B47">
        <v>29</v>
      </c>
      <c r="C47">
        <v>1794.9</v>
      </c>
      <c r="D47">
        <v>0.50980000000000003</v>
      </c>
      <c r="E47">
        <v>1008.4</v>
      </c>
      <c r="F47">
        <v>821.9</v>
      </c>
    </row>
    <row r="48" spans="2:6" x14ac:dyDescent="0.25">
      <c r="B48">
        <v>30</v>
      </c>
      <c r="C48">
        <v>1786.3</v>
      </c>
      <c r="D48">
        <v>0.51</v>
      </c>
      <c r="E48">
        <v>1017</v>
      </c>
      <c r="F48">
        <v>819.4</v>
      </c>
    </row>
    <row r="49" spans="2:6" x14ac:dyDescent="0.25">
      <c r="B49">
        <v>31</v>
      </c>
      <c r="C49">
        <v>1777.8</v>
      </c>
      <c r="D49">
        <v>0.51100000000000001</v>
      </c>
      <c r="E49">
        <v>1025.5</v>
      </c>
      <c r="F49">
        <v>816.9</v>
      </c>
    </row>
    <row r="50" spans="2:6" x14ac:dyDescent="0.25">
      <c r="B50">
        <v>32</v>
      </c>
      <c r="C50">
        <v>1769.4</v>
      </c>
      <c r="D50">
        <v>0.51149999999999995</v>
      </c>
      <c r="E50">
        <v>1033.7</v>
      </c>
      <c r="F50">
        <v>814.5</v>
      </c>
    </row>
    <row r="51" spans="2:6" x14ac:dyDescent="0.25">
      <c r="B51">
        <v>33</v>
      </c>
      <c r="C51">
        <v>1761.1</v>
      </c>
      <c r="D51">
        <v>0.51200000000000001</v>
      </c>
      <c r="E51">
        <v>1041.8</v>
      </c>
      <c r="F51">
        <v>812.1</v>
      </c>
    </row>
    <row r="52" spans="2:6" x14ac:dyDescent="0.25">
      <c r="B52">
        <v>34</v>
      </c>
      <c r="C52">
        <v>1753</v>
      </c>
      <c r="D52">
        <v>0.51249999999999996</v>
      </c>
      <c r="E52">
        <v>1049.8</v>
      </c>
      <c r="F52">
        <v>809.7</v>
      </c>
    </row>
    <row r="70" spans="2:4" x14ac:dyDescent="0.25">
      <c r="B70">
        <v>0</v>
      </c>
      <c r="C70">
        <v>2257.5</v>
      </c>
      <c r="D70">
        <v>0.54459999999999997</v>
      </c>
    </row>
    <row r="71" spans="2:4" x14ac:dyDescent="0.25">
      <c r="B71">
        <v>1</v>
      </c>
      <c r="C71">
        <v>2201.6</v>
      </c>
      <c r="D71">
        <v>0.54169999999999996</v>
      </c>
    </row>
    <row r="72" spans="2:4" x14ac:dyDescent="0.25">
      <c r="B72">
        <v>1.5</v>
      </c>
      <c r="C72">
        <v>2181.1999999999998</v>
      </c>
      <c r="D72">
        <v>0.54100000000000004</v>
      </c>
    </row>
    <row r="73" spans="2:4" x14ac:dyDescent="0.25">
      <c r="B73">
        <v>2</v>
      </c>
      <c r="C73">
        <v>2163.4</v>
      </c>
      <c r="D73">
        <v>0.54</v>
      </c>
    </row>
    <row r="74" spans="2:4" x14ac:dyDescent="0.25">
      <c r="B74">
        <v>2.5</v>
      </c>
      <c r="C74">
        <v>2147.6999999999998</v>
      </c>
      <c r="D74">
        <v>0.53500000000000003</v>
      </c>
    </row>
    <row r="75" spans="2:4" x14ac:dyDescent="0.25">
      <c r="B75">
        <v>3</v>
      </c>
      <c r="C75">
        <v>2133.3000000000002</v>
      </c>
      <c r="D75">
        <v>0.53200000000000003</v>
      </c>
    </row>
    <row r="76" spans="2:4" x14ac:dyDescent="0.25">
      <c r="B76">
        <v>3.5</v>
      </c>
      <c r="C76">
        <v>2120.1999999999998</v>
      </c>
      <c r="D76">
        <v>0.53</v>
      </c>
    </row>
    <row r="77" spans="2:4" x14ac:dyDescent="0.25">
      <c r="B77">
        <v>4</v>
      </c>
      <c r="C77">
        <v>2107.9</v>
      </c>
      <c r="D77">
        <v>0.52800000000000002</v>
      </c>
    </row>
    <row r="78" spans="2:4" x14ac:dyDescent="0.25">
      <c r="B78">
        <v>4.5</v>
      </c>
      <c r="C78">
        <v>2096.5</v>
      </c>
      <c r="D78">
        <v>0.52600000000000002</v>
      </c>
    </row>
    <row r="79" spans="2:4" x14ac:dyDescent="0.25">
      <c r="B79">
        <v>5</v>
      </c>
      <c r="C79">
        <v>2085.6</v>
      </c>
      <c r="D79">
        <v>0.52500000000000002</v>
      </c>
    </row>
    <row r="80" spans="2:4" x14ac:dyDescent="0.25">
      <c r="B80">
        <v>5.5</v>
      </c>
      <c r="C80">
        <v>2075.6</v>
      </c>
      <c r="D80">
        <v>0.52400000000000002</v>
      </c>
    </row>
    <row r="81" spans="2:4" x14ac:dyDescent="0.25">
      <c r="B81">
        <v>6</v>
      </c>
      <c r="C81">
        <v>2065.6</v>
      </c>
      <c r="D81">
        <v>0.52300000000000002</v>
      </c>
    </row>
    <row r="82" spans="2:4" x14ac:dyDescent="0.25">
      <c r="B82">
        <v>6.5</v>
      </c>
      <c r="C82">
        <v>2056.4499999999998</v>
      </c>
      <c r="D82">
        <v>0.52200000000000002</v>
      </c>
    </row>
    <row r="83" spans="2:4" x14ac:dyDescent="0.25">
      <c r="B83">
        <v>7</v>
      </c>
      <c r="C83">
        <v>2047.3</v>
      </c>
      <c r="D83">
        <v>0.52100000000000002</v>
      </c>
    </row>
    <row r="84" spans="2:4" x14ac:dyDescent="0.25">
      <c r="B84">
        <v>7.5</v>
      </c>
      <c r="C84">
        <v>2038.8</v>
      </c>
      <c r="D84">
        <v>0.52</v>
      </c>
    </row>
    <row r="85" spans="2:4" x14ac:dyDescent="0.25">
      <c r="B85">
        <v>8</v>
      </c>
      <c r="C85">
        <v>2030.3</v>
      </c>
      <c r="D85">
        <v>0.51900000000000002</v>
      </c>
    </row>
    <row r="86" spans="2:4" x14ac:dyDescent="0.25">
      <c r="B86">
        <v>8.5</v>
      </c>
      <c r="C86">
        <v>2022.35</v>
      </c>
      <c r="D86">
        <v>0.51800000000000002</v>
      </c>
    </row>
    <row r="87" spans="2:4" x14ac:dyDescent="0.25">
      <c r="B87">
        <v>9</v>
      </c>
      <c r="C87">
        <v>2014.4</v>
      </c>
      <c r="D87">
        <v>0.51700000000000002</v>
      </c>
    </row>
    <row r="88" spans="2:4" x14ac:dyDescent="0.25">
      <c r="B88">
        <v>9.5</v>
      </c>
      <c r="C88">
        <v>2006.95</v>
      </c>
      <c r="D88">
        <v>0.51600000000000001</v>
      </c>
    </row>
    <row r="89" spans="2:4" x14ac:dyDescent="0.25">
      <c r="B89">
        <v>10</v>
      </c>
      <c r="C89">
        <v>1999.5</v>
      </c>
      <c r="D89">
        <v>0.51500000000000001</v>
      </c>
    </row>
    <row r="90" spans="2:4" x14ac:dyDescent="0.25">
      <c r="B90">
        <v>10.5</v>
      </c>
      <c r="C90">
        <v>1992.4</v>
      </c>
      <c r="D90">
        <v>0.51500000000000001</v>
      </c>
    </row>
    <row r="91" spans="2:4" x14ac:dyDescent="0.25">
      <c r="B91">
        <v>11</v>
      </c>
      <c r="C91">
        <v>1985.3</v>
      </c>
      <c r="D91">
        <v>0.51400000000000001</v>
      </c>
    </row>
    <row r="92" spans="2:4" x14ac:dyDescent="0.25">
      <c r="B92">
        <v>11.5</v>
      </c>
      <c r="C92">
        <v>1978.5</v>
      </c>
      <c r="D92">
        <v>0.51400000000000001</v>
      </c>
    </row>
    <row r="93" spans="2:4" x14ac:dyDescent="0.25">
      <c r="B93">
        <v>12</v>
      </c>
      <c r="C93">
        <v>1971.7</v>
      </c>
      <c r="D93">
        <v>0.51300000000000001</v>
      </c>
    </row>
    <row r="94" spans="2:4" x14ac:dyDescent="0.25">
      <c r="B94">
        <v>12.5</v>
      </c>
      <c r="C94">
        <v>1965.25</v>
      </c>
      <c r="D94">
        <v>0.51300000000000001</v>
      </c>
    </row>
    <row r="95" spans="2:4" x14ac:dyDescent="0.25">
      <c r="B95">
        <v>13</v>
      </c>
      <c r="C95">
        <v>1958.8</v>
      </c>
      <c r="D95">
        <v>0.51300000000000001</v>
      </c>
    </row>
    <row r="96" spans="2:4" x14ac:dyDescent="0.25">
      <c r="B96">
        <v>13.5</v>
      </c>
      <c r="C96">
        <v>1952.55</v>
      </c>
      <c r="D96">
        <v>0.51200000000000001</v>
      </c>
    </row>
    <row r="97" spans="2:4" x14ac:dyDescent="0.25">
      <c r="B97">
        <v>14</v>
      </c>
      <c r="C97">
        <v>1946.3</v>
      </c>
      <c r="D97">
        <v>0.51200000000000001</v>
      </c>
    </row>
    <row r="98" spans="2:4" x14ac:dyDescent="0.25">
      <c r="B98">
        <v>14.5</v>
      </c>
      <c r="C98">
        <v>1940.3</v>
      </c>
      <c r="D98">
        <v>0.51100000000000001</v>
      </c>
    </row>
    <row r="99" spans="2:4" x14ac:dyDescent="0.25">
      <c r="B99">
        <v>15</v>
      </c>
      <c r="C99">
        <v>1934.3</v>
      </c>
      <c r="D99">
        <v>0.51100000000000001</v>
      </c>
    </row>
    <row r="100" spans="2:4" x14ac:dyDescent="0.25">
      <c r="B100">
        <v>15.5</v>
      </c>
      <c r="C100">
        <v>1928.4499999999998</v>
      </c>
      <c r="D100">
        <v>0.51</v>
      </c>
    </row>
    <row r="101" spans="2:4" x14ac:dyDescent="0.25">
      <c r="B101">
        <v>16</v>
      </c>
      <c r="C101">
        <v>1922.6</v>
      </c>
      <c r="D101">
        <v>0.51</v>
      </c>
    </row>
    <row r="102" spans="2:4" x14ac:dyDescent="0.25">
      <c r="B102">
        <v>17</v>
      </c>
      <c r="C102">
        <v>1911.4</v>
      </c>
      <c r="D102">
        <v>0.50329928519061595</v>
      </c>
    </row>
    <row r="103" spans="2:4" x14ac:dyDescent="0.25">
      <c r="B103">
        <v>18</v>
      </c>
      <c r="C103">
        <v>1900.4</v>
      </c>
      <c r="D103">
        <v>0.501225274926686</v>
      </c>
    </row>
    <row r="104" spans="2:4" x14ac:dyDescent="0.25">
      <c r="B104">
        <v>19</v>
      </c>
      <c r="C104">
        <v>1889.8</v>
      </c>
      <c r="D104">
        <v>0.499151264662757</v>
      </c>
    </row>
    <row r="105" spans="2:4" x14ac:dyDescent="0.25">
      <c r="B105">
        <v>20</v>
      </c>
      <c r="C105">
        <v>1879.4</v>
      </c>
      <c r="D105">
        <v>0.497077254398827</v>
      </c>
    </row>
    <row r="106" spans="2:4" x14ac:dyDescent="0.25">
      <c r="B106">
        <v>21</v>
      </c>
      <c r="C106">
        <v>1869.2</v>
      </c>
      <c r="D106">
        <v>0.49500324413489699</v>
      </c>
    </row>
    <row r="107" spans="2:4" x14ac:dyDescent="0.25">
      <c r="B107">
        <v>22</v>
      </c>
      <c r="C107">
        <v>1859.3</v>
      </c>
      <c r="D107">
        <v>0.49292923387096799</v>
      </c>
    </row>
    <row r="108" spans="2:4" x14ac:dyDescent="0.25">
      <c r="B108">
        <v>23</v>
      </c>
      <c r="C108">
        <v>1849.6</v>
      </c>
      <c r="D108">
        <v>0.49085522360703798</v>
      </c>
    </row>
    <row r="109" spans="2:4" x14ac:dyDescent="0.25">
      <c r="B109">
        <v>24</v>
      </c>
      <c r="C109">
        <v>1840.1</v>
      </c>
      <c r="D109">
        <v>0.48878121334310898</v>
      </c>
    </row>
    <row r="110" spans="2:4" x14ac:dyDescent="0.25">
      <c r="B110">
        <v>25</v>
      </c>
      <c r="C110">
        <v>1830.7</v>
      </c>
      <c r="D110">
        <v>0.48670720307917897</v>
      </c>
    </row>
    <row r="111" spans="2:4" x14ac:dyDescent="0.25">
      <c r="B111">
        <v>26</v>
      </c>
      <c r="C111">
        <v>1821.5</v>
      </c>
      <c r="D111">
        <v>0.48463319281524903</v>
      </c>
    </row>
    <row r="112" spans="2:4" x14ac:dyDescent="0.25">
      <c r="B112">
        <v>27</v>
      </c>
      <c r="C112">
        <v>1812.5</v>
      </c>
      <c r="D112">
        <v>0.48255918255132002</v>
      </c>
    </row>
    <row r="113" spans="2:4" x14ac:dyDescent="0.25">
      <c r="B113">
        <v>28</v>
      </c>
      <c r="C113">
        <v>1803.6</v>
      </c>
      <c r="D113">
        <v>0.48048517228739002</v>
      </c>
    </row>
    <row r="114" spans="2:4" x14ac:dyDescent="0.25">
      <c r="B114">
        <v>29</v>
      </c>
      <c r="C114">
        <v>1794.9</v>
      </c>
      <c r="D114">
        <v>0.47841116202346101</v>
      </c>
    </row>
    <row r="115" spans="2:4" x14ac:dyDescent="0.25">
      <c r="B115">
        <v>30</v>
      </c>
      <c r="C115">
        <v>1786.3</v>
      </c>
      <c r="D115">
        <v>0.47633715175953101</v>
      </c>
    </row>
    <row r="116" spans="2:4" x14ac:dyDescent="0.25">
      <c r="B116">
        <v>31</v>
      </c>
      <c r="C116">
        <v>1777.8</v>
      </c>
      <c r="D116">
        <v>0.474263141495601</v>
      </c>
    </row>
    <row r="117" spans="2:4" x14ac:dyDescent="0.25">
      <c r="B117">
        <v>32</v>
      </c>
      <c r="C117">
        <v>1769.4</v>
      </c>
      <c r="D117">
        <v>0.472189131231672</v>
      </c>
    </row>
    <row r="118" spans="2:4" x14ac:dyDescent="0.25">
      <c r="B118">
        <v>33</v>
      </c>
      <c r="C118">
        <v>1761.1</v>
      </c>
      <c r="D118">
        <v>0.470115120967742</v>
      </c>
    </row>
    <row r="119" spans="2:4" x14ac:dyDescent="0.25">
      <c r="B119">
        <v>34</v>
      </c>
      <c r="C119">
        <v>1753</v>
      </c>
      <c r="D119">
        <v>0.46804111070381199</v>
      </c>
    </row>
  </sheetData>
  <phoneticPr fontId="8" type="noConversion"/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111F5-9A2B-4A81-BD1B-5F7080F1832C}">
  <dimension ref="A122:S127"/>
  <sheetViews>
    <sheetView workbookViewId="0">
      <selection activeCell="L21" sqref="L21"/>
    </sheetView>
  </sheetViews>
  <sheetFormatPr defaultRowHeight="15" x14ac:dyDescent="0.25"/>
  <sheetData>
    <row r="122" spans="1:19" s="32" customForma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1:19" s="32" customForma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1:19" s="32" customForma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1:19" s="32" customForma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1:19" s="32" customForma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1:19" s="32" customForma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B728C-E698-4B23-BE18-6AC1236E8A72}">
  <dimension ref="A1:J1535"/>
  <sheetViews>
    <sheetView workbookViewId="0">
      <selection activeCell="B74" sqref="B74"/>
    </sheetView>
  </sheetViews>
  <sheetFormatPr defaultRowHeight="15" x14ac:dyDescent="0.25"/>
  <cols>
    <col min="2" max="2" width="21" customWidth="1"/>
    <col min="3" max="3" width="29.140625" customWidth="1"/>
    <col min="4" max="4" width="25.42578125" customWidth="1"/>
    <col min="5" max="5" width="30.42578125" customWidth="1"/>
  </cols>
  <sheetData>
    <row r="1" spans="1:10" x14ac:dyDescent="0.25">
      <c r="A1" t="s">
        <v>308</v>
      </c>
      <c r="B1" t="s">
        <v>307</v>
      </c>
      <c r="C1" t="s">
        <v>306</v>
      </c>
      <c r="D1" t="s">
        <v>310</v>
      </c>
      <c r="E1" t="s">
        <v>311</v>
      </c>
      <c r="F1" t="s">
        <v>312</v>
      </c>
      <c r="G1" t="s">
        <v>309</v>
      </c>
    </row>
    <row r="2" spans="1:10" x14ac:dyDescent="0.25">
      <c r="B2">
        <v>0.05</v>
      </c>
      <c r="C2">
        <v>32.880000000000003</v>
      </c>
      <c r="D2">
        <v>137.82</v>
      </c>
      <c r="E2">
        <v>2423.6999999999998</v>
      </c>
      <c r="F2">
        <v>2561.5</v>
      </c>
      <c r="G2">
        <v>28.192</v>
      </c>
    </row>
    <row r="3" spans="1:10" x14ac:dyDescent="0.25">
      <c r="B3">
        <v>0.1</v>
      </c>
      <c r="C3">
        <v>45.81</v>
      </c>
      <c r="D3">
        <v>191.83</v>
      </c>
      <c r="E3">
        <v>2392.8000000000002</v>
      </c>
      <c r="F3">
        <v>2584.6999999999998</v>
      </c>
      <c r="G3">
        <v>14.673999999999999</v>
      </c>
      <c r="H3" s="17"/>
      <c r="J3" t="s">
        <v>314</v>
      </c>
    </row>
    <row r="4" spans="1:10" x14ac:dyDescent="0.25">
      <c r="B4">
        <v>0.15</v>
      </c>
      <c r="C4">
        <v>53.97</v>
      </c>
      <c r="D4">
        <v>225.94</v>
      </c>
      <c r="E4">
        <v>2373.1</v>
      </c>
      <c r="F4">
        <v>2599.1</v>
      </c>
      <c r="G4">
        <v>10.022</v>
      </c>
    </row>
    <row r="5" spans="1:10" x14ac:dyDescent="0.25">
      <c r="B5">
        <v>0.2</v>
      </c>
      <c r="C5">
        <v>60.06</v>
      </c>
      <c r="D5">
        <v>251.4</v>
      </c>
      <c r="E5">
        <v>2358.3000000000002</v>
      </c>
      <c r="F5">
        <v>2609.6999999999998</v>
      </c>
      <c r="G5">
        <v>7.649</v>
      </c>
    </row>
    <row r="6" spans="1:10" x14ac:dyDescent="0.25">
      <c r="B6">
        <v>0.25</v>
      </c>
      <c r="C6">
        <v>64.97</v>
      </c>
      <c r="D6">
        <v>271.93</v>
      </c>
      <c r="E6">
        <v>2346.3000000000002</v>
      </c>
      <c r="F6">
        <v>2618.1999999999998</v>
      </c>
      <c r="G6">
        <v>6.2039999999999997</v>
      </c>
    </row>
    <row r="7" spans="1:10" x14ac:dyDescent="0.25">
      <c r="B7">
        <v>0.3</v>
      </c>
      <c r="C7">
        <v>69.099999999999994</v>
      </c>
      <c r="D7">
        <v>289.23</v>
      </c>
      <c r="E7">
        <v>2336.1</v>
      </c>
      <c r="F7">
        <v>2625.3</v>
      </c>
      <c r="G7">
        <v>5.2290000000000001</v>
      </c>
    </row>
    <row r="8" spans="1:10" x14ac:dyDescent="0.25">
      <c r="B8">
        <v>0.35</v>
      </c>
      <c r="C8">
        <v>72.7</v>
      </c>
      <c r="D8">
        <v>304.3</v>
      </c>
      <c r="E8">
        <v>2327.1999999999998</v>
      </c>
      <c r="F8">
        <v>2631.5</v>
      </c>
      <c r="G8">
        <v>4.53</v>
      </c>
    </row>
    <row r="9" spans="1:10" x14ac:dyDescent="0.25">
      <c r="B9">
        <v>0.4</v>
      </c>
      <c r="C9">
        <v>75.87</v>
      </c>
      <c r="D9">
        <v>317.58</v>
      </c>
      <c r="E9">
        <v>2319.1999999999998</v>
      </c>
      <c r="F9">
        <v>2636.8</v>
      </c>
      <c r="G9">
        <v>3.9929999999999999</v>
      </c>
    </row>
    <row r="10" spans="1:10" x14ac:dyDescent="0.25">
      <c r="B10">
        <v>0.45</v>
      </c>
      <c r="C10">
        <v>78.7</v>
      </c>
      <c r="D10">
        <v>329.67</v>
      </c>
      <c r="E10">
        <v>2312</v>
      </c>
      <c r="F10">
        <v>2641.7</v>
      </c>
      <c r="G10">
        <v>3.58</v>
      </c>
    </row>
    <row r="11" spans="1:10" x14ac:dyDescent="0.25">
      <c r="B11">
        <v>0.5</v>
      </c>
      <c r="C11">
        <v>81.33</v>
      </c>
      <c r="D11">
        <v>340.49</v>
      </c>
      <c r="E11">
        <v>2305.4</v>
      </c>
      <c r="F11">
        <v>2645.9</v>
      </c>
      <c r="G11">
        <v>3.24</v>
      </c>
    </row>
    <row r="12" spans="1:10" x14ac:dyDescent="0.25">
      <c r="B12">
        <v>0.55000000000000004</v>
      </c>
      <c r="C12">
        <v>83.72</v>
      </c>
      <c r="D12">
        <v>350.54</v>
      </c>
      <c r="E12">
        <v>2299.3000000000002</v>
      </c>
      <c r="F12">
        <v>2649.8</v>
      </c>
      <c r="G12">
        <v>2.964</v>
      </c>
    </row>
    <row r="13" spans="1:10" x14ac:dyDescent="0.25">
      <c r="B13">
        <v>0.6</v>
      </c>
      <c r="C13">
        <v>85.94</v>
      </c>
      <c r="D13">
        <v>359.86</v>
      </c>
      <c r="E13">
        <v>2293.6</v>
      </c>
      <c r="F13">
        <v>2653.5</v>
      </c>
      <c r="G13">
        <v>2.7320000000000002</v>
      </c>
    </row>
    <row r="14" spans="1:10" x14ac:dyDescent="0.25">
      <c r="B14">
        <v>0.65</v>
      </c>
      <c r="C14">
        <v>88.01</v>
      </c>
      <c r="D14">
        <v>368.54</v>
      </c>
      <c r="E14">
        <v>2288.3000000000002</v>
      </c>
      <c r="F14">
        <v>2656.9</v>
      </c>
      <c r="G14">
        <v>2.5350000000000001</v>
      </c>
    </row>
    <row r="15" spans="1:10" x14ac:dyDescent="0.25">
      <c r="B15">
        <v>0.7</v>
      </c>
      <c r="C15">
        <v>89.95</v>
      </c>
      <c r="D15">
        <v>376.7</v>
      </c>
      <c r="E15">
        <v>2283.3000000000002</v>
      </c>
      <c r="F15">
        <v>2660</v>
      </c>
      <c r="G15">
        <v>2.3650000000000002</v>
      </c>
    </row>
    <row r="16" spans="1:10" x14ac:dyDescent="0.25">
      <c r="B16">
        <v>0.75</v>
      </c>
      <c r="C16">
        <v>91.78</v>
      </c>
      <c r="D16">
        <v>384.39</v>
      </c>
      <c r="E16">
        <v>2278.6</v>
      </c>
      <c r="F16">
        <v>2663</v>
      </c>
      <c r="G16">
        <v>2.2170000000000001</v>
      </c>
    </row>
    <row r="17" spans="1:7" x14ac:dyDescent="0.25">
      <c r="B17">
        <v>0.8</v>
      </c>
      <c r="C17">
        <v>93.5</v>
      </c>
      <c r="D17">
        <v>391.66</v>
      </c>
      <c r="E17">
        <v>2274.1</v>
      </c>
      <c r="F17">
        <v>2665.8</v>
      </c>
      <c r="G17">
        <v>2.0870000000000002</v>
      </c>
    </row>
    <row r="18" spans="1:7" x14ac:dyDescent="0.25">
      <c r="B18">
        <v>0.85</v>
      </c>
      <c r="C18">
        <v>95.14</v>
      </c>
      <c r="D18">
        <v>398.57</v>
      </c>
      <c r="E18">
        <v>2269.8000000000002</v>
      </c>
      <c r="F18">
        <v>2668.4</v>
      </c>
      <c r="G18">
        <v>1.972</v>
      </c>
    </row>
    <row r="19" spans="1:7" x14ac:dyDescent="0.25">
      <c r="B19">
        <v>0.9</v>
      </c>
      <c r="C19">
        <v>96.71</v>
      </c>
      <c r="D19">
        <v>405.15</v>
      </c>
      <c r="E19">
        <v>2265.6999999999998</v>
      </c>
      <c r="F19">
        <v>2670.9</v>
      </c>
      <c r="G19">
        <v>1.869</v>
      </c>
    </row>
    <row r="20" spans="1:7" x14ac:dyDescent="0.25">
      <c r="B20">
        <v>0.95</v>
      </c>
      <c r="C20">
        <v>98.2</v>
      </c>
      <c r="D20">
        <v>411.43</v>
      </c>
      <c r="E20">
        <v>2261.8000000000002</v>
      </c>
      <c r="F20">
        <v>2673.2</v>
      </c>
      <c r="G20">
        <v>1.7769999999999999</v>
      </c>
    </row>
    <row r="21" spans="1:7" x14ac:dyDescent="0.25">
      <c r="B21">
        <v>1</v>
      </c>
      <c r="C21">
        <v>99.63</v>
      </c>
      <c r="D21">
        <v>417.46</v>
      </c>
      <c r="E21">
        <v>2258</v>
      </c>
      <c r="F21">
        <v>2675.5</v>
      </c>
      <c r="G21">
        <v>1.694</v>
      </c>
    </row>
    <row r="22" spans="1:7" x14ac:dyDescent="0.25">
      <c r="A22">
        <v>0</v>
      </c>
      <c r="B22">
        <v>1.0129999999999999</v>
      </c>
      <c r="C22">
        <v>100</v>
      </c>
      <c r="D22">
        <v>419.04</v>
      </c>
      <c r="E22">
        <v>2257</v>
      </c>
      <c r="F22">
        <v>2676</v>
      </c>
      <c r="G22">
        <v>1.673</v>
      </c>
    </row>
    <row r="23" spans="1:7" x14ac:dyDescent="0.25">
      <c r="A23">
        <v>0.05</v>
      </c>
      <c r="B23">
        <v>1.0629999999999999</v>
      </c>
      <c r="C23">
        <v>101.4</v>
      </c>
      <c r="D23">
        <v>424.9</v>
      </c>
      <c r="E23">
        <v>2253.3000000000002</v>
      </c>
      <c r="F23">
        <v>2678.2</v>
      </c>
      <c r="G23">
        <v>1.601</v>
      </c>
    </row>
    <row r="24" spans="1:7" x14ac:dyDescent="0.25">
      <c r="A24">
        <v>5.5E-2</v>
      </c>
      <c r="B24">
        <v>1.0680000000000001</v>
      </c>
      <c r="C24">
        <v>101.526</v>
      </c>
      <c r="D24">
        <v>425.43</v>
      </c>
      <c r="E24">
        <v>2252.9899999999998</v>
      </c>
      <c r="F24">
        <v>2678.42</v>
      </c>
      <c r="G24">
        <v>1.5942000000000001</v>
      </c>
    </row>
    <row r="25" spans="1:7" x14ac:dyDescent="0.25">
      <c r="A25">
        <v>0.06</v>
      </c>
      <c r="B25">
        <v>1.073</v>
      </c>
      <c r="C25">
        <v>101.652</v>
      </c>
      <c r="D25">
        <v>425.96</v>
      </c>
      <c r="E25">
        <v>2252.6799999999998</v>
      </c>
      <c r="F25">
        <v>2678.64</v>
      </c>
      <c r="G25">
        <v>1.5873999999999999</v>
      </c>
    </row>
    <row r="26" spans="1:7" x14ac:dyDescent="0.25">
      <c r="A26">
        <v>6.5000000000000002E-2</v>
      </c>
      <c r="B26">
        <v>1.0780000000000001</v>
      </c>
      <c r="C26">
        <v>101.77800000000001</v>
      </c>
      <c r="D26">
        <v>426.49</v>
      </c>
      <c r="E26">
        <v>2252.37</v>
      </c>
      <c r="F26">
        <v>2678.86</v>
      </c>
      <c r="G26">
        <v>1.5806</v>
      </c>
    </row>
    <row r="27" spans="1:7" x14ac:dyDescent="0.25">
      <c r="A27">
        <v>7.0000000000000007E-2</v>
      </c>
      <c r="B27">
        <v>1.083</v>
      </c>
      <c r="C27">
        <v>101.904</v>
      </c>
      <c r="D27">
        <v>427.02</v>
      </c>
      <c r="E27">
        <v>2252.06</v>
      </c>
      <c r="F27">
        <v>2679.08</v>
      </c>
      <c r="G27">
        <v>1.5738000000000001</v>
      </c>
    </row>
    <row r="28" spans="1:7" x14ac:dyDescent="0.25">
      <c r="A28">
        <v>7.4999999999999997E-2</v>
      </c>
      <c r="B28">
        <v>1.0880000000000001</v>
      </c>
      <c r="C28">
        <v>102.03</v>
      </c>
      <c r="D28">
        <v>427.55</v>
      </c>
      <c r="E28">
        <v>2251.75</v>
      </c>
      <c r="F28">
        <v>2679.3</v>
      </c>
      <c r="G28">
        <v>1.5669999999999999</v>
      </c>
    </row>
    <row r="29" spans="1:7" x14ac:dyDescent="0.25">
      <c r="A29">
        <v>0.08</v>
      </c>
      <c r="B29">
        <v>1.093</v>
      </c>
      <c r="C29">
        <v>102.15600000000001</v>
      </c>
      <c r="D29">
        <v>428.08</v>
      </c>
      <c r="E29">
        <v>2251.44</v>
      </c>
      <c r="F29">
        <v>2679.52</v>
      </c>
      <c r="G29">
        <v>1.5602</v>
      </c>
    </row>
    <row r="30" spans="1:7" x14ac:dyDescent="0.25">
      <c r="A30">
        <v>8.5000000000000006E-2</v>
      </c>
      <c r="B30">
        <v>1.0980000000000001</v>
      </c>
      <c r="C30">
        <v>102.282</v>
      </c>
      <c r="D30">
        <v>428.61</v>
      </c>
      <c r="E30">
        <v>2251.13</v>
      </c>
      <c r="F30">
        <v>2679.74</v>
      </c>
      <c r="G30">
        <v>1.5533999999999999</v>
      </c>
    </row>
    <row r="31" spans="1:7" x14ac:dyDescent="0.25">
      <c r="A31">
        <v>0.09</v>
      </c>
      <c r="B31">
        <v>1.103</v>
      </c>
      <c r="C31">
        <v>102.408</v>
      </c>
      <c r="D31">
        <v>429.14</v>
      </c>
      <c r="E31">
        <v>2250.8200000000002</v>
      </c>
      <c r="F31">
        <v>2679.96</v>
      </c>
      <c r="G31">
        <v>1.5466</v>
      </c>
    </row>
    <row r="32" spans="1:7" x14ac:dyDescent="0.25">
      <c r="A32">
        <v>9.5000000000000001E-2</v>
      </c>
      <c r="B32">
        <v>1.1080000000000001</v>
      </c>
      <c r="C32">
        <v>102.53400000000001</v>
      </c>
      <c r="D32">
        <v>429.67</v>
      </c>
      <c r="E32">
        <v>2250.5100000000002</v>
      </c>
      <c r="F32">
        <v>2680.18</v>
      </c>
      <c r="G32">
        <v>1.5398000000000001</v>
      </c>
    </row>
    <row r="33" spans="1:7" x14ac:dyDescent="0.25">
      <c r="A33">
        <v>0.1</v>
      </c>
      <c r="B33">
        <v>1.113</v>
      </c>
      <c r="C33">
        <v>102.66</v>
      </c>
      <c r="D33">
        <v>430.2</v>
      </c>
      <c r="E33">
        <v>2250.1999999999998</v>
      </c>
      <c r="F33">
        <v>2680.4</v>
      </c>
      <c r="G33">
        <v>1.5329999999999999</v>
      </c>
    </row>
    <row r="34" spans="1:7" x14ac:dyDescent="0.25">
      <c r="A34">
        <v>0.11</v>
      </c>
      <c r="B34">
        <v>1.123</v>
      </c>
      <c r="C34">
        <v>102.902</v>
      </c>
      <c r="D34">
        <v>431.28</v>
      </c>
      <c r="E34">
        <v>2249.5</v>
      </c>
      <c r="F34">
        <v>2680.78</v>
      </c>
      <c r="G34">
        <v>1.5206</v>
      </c>
    </row>
    <row r="35" spans="1:7" x14ac:dyDescent="0.25">
      <c r="A35">
        <v>0.12</v>
      </c>
      <c r="B35">
        <v>1.133</v>
      </c>
      <c r="C35">
        <v>103.14400000000001</v>
      </c>
      <c r="D35">
        <v>432.36</v>
      </c>
      <c r="E35">
        <v>2248.8000000000002</v>
      </c>
      <c r="F35">
        <v>2681.16</v>
      </c>
      <c r="G35">
        <v>1.5082</v>
      </c>
    </row>
    <row r="36" spans="1:7" x14ac:dyDescent="0.25">
      <c r="A36">
        <v>0.13</v>
      </c>
      <c r="B36">
        <v>1.143</v>
      </c>
      <c r="C36">
        <v>103.386</v>
      </c>
      <c r="D36">
        <v>433.44</v>
      </c>
      <c r="E36">
        <v>2248.1</v>
      </c>
      <c r="F36">
        <v>2681.54</v>
      </c>
      <c r="G36">
        <v>1.4958</v>
      </c>
    </row>
    <row r="37" spans="1:7" x14ac:dyDescent="0.25">
      <c r="A37">
        <v>0.14000000000000001</v>
      </c>
      <c r="B37">
        <v>1.153</v>
      </c>
      <c r="C37">
        <v>103.628</v>
      </c>
      <c r="D37">
        <v>434.52</v>
      </c>
      <c r="E37">
        <v>2247.4</v>
      </c>
      <c r="F37">
        <v>2681.92</v>
      </c>
      <c r="G37">
        <v>1.4834000000000001</v>
      </c>
    </row>
    <row r="38" spans="1:7" x14ac:dyDescent="0.25">
      <c r="A38">
        <v>0.15</v>
      </c>
      <c r="B38">
        <v>1.163</v>
      </c>
      <c r="C38">
        <v>103.87</v>
      </c>
      <c r="D38">
        <v>435.6</v>
      </c>
      <c r="E38">
        <v>2246.6999999999998</v>
      </c>
      <c r="F38">
        <v>2682.3</v>
      </c>
      <c r="G38">
        <v>1.4710000000000001</v>
      </c>
    </row>
    <row r="39" spans="1:7" x14ac:dyDescent="0.25">
      <c r="A39">
        <v>0.15</v>
      </c>
      <c r="B39">
        <v>1.163</v>
      </c>
      <c r="C39">
        <v>103.87</v>
      </c>
      <c r="D39">
        <v>435.6</v>
      </c>
      <c r="E39">
        <v>2246.6999999999998</v>
      </c>
      <c r="F39">
        <v>2682.3</v>
      </c>
      <c r="G39">
        <v>1.4710000000000001</v>
      </c>
    </row>
    <row r="40" spans="1:7" x14ac:dyDescent="0.25">
      <c r="A40">
        <v>0.16</v>
      </c>
      <c r="B40">
        <v>1.173</v>
      </c>
      <c r="C40">
        <v>104.116</v>
      </c>
      <c r="D40">
        <v>436.64</v>
      </c>
      <c r="E40">
        <v>2246.04</v>
      </c>
      <c r="F40">
        <v>2682.68</v>
      </c>
      <c r="G40">
        <v>1.4596</v>
      </c>
    </row>
    <row r="41" spans="1:7" x14ac:dyDescent="0.25">
      <c r="A41">
        <v>0.16500000000000001</v>
      </c>
      <c r="B41">
        <v>1.1779999999999999</v>
      </c>
      <c r="C41">
        <v>104.239</v>
      </c>
      <c r="D41">
        <v>437.16</v>
      </c>
      <c r="E41">
        <v>2245.71</v>
      </c>
      <c r="F41">
        <v>2682.87</v>
      </c>
      <c r="G41">
        <v>1.4539</v>
      </c>
    </row>
    <row r="42" spans="1:7" x14ac:dyDescent="0.25">
      <c r="A42">
        <v>0.17</v>
      </c>
      <c r="B42">
        <v>1.1830000000000001</v>
      </c>
      <c r="C42">
        <v>104.36199999999999</v>
      </c>
      <c r="D42">
        <v>437.68</v>
      </c>
      <c r="E42">
        <v>2245.38</v>
      </c>
      <c r="F42">
        <v>2683.06</v>
      </c>
      <c r="G42">
        <v>1.4481999999999999</v>
      </c>
    </row>
    <row r="43" spans="1:7" x14ac:dyDescent="0.25">
      <c r="A43">
        <v>0.18</v>
      </c>
      <c r="B43">
        <v>1.1930000000000001</v>
      </c>
      <c r="C43">
        <v>104.608</v>
      </c>
      <c r="D43">
        <v>438.72</v>
      </c>
      <c r="E43">
        <v>2244.7199999999998</v>
      </c>
      <c r="F43">
        <v>2683.44</v>
      </c>
      <c r="G43">
        <v>1.4368000000000001</v>
      </c>
    </row>
    <row r="44" spans="1:7" x14ac:dyDescent="0.25">
      <c r="A44">
        <v>0.18</v>
      </c>
      <c r="B44">
        <v>1.1930000000000001</v>
      </c>
      <c r="C44">
        <v>104.608</v>
      </c>
      <c r="D44">
        <v>438.72</v>
      </c>
      <c r="E44">
        <v>2244.7199999999998</v>
      </c>
      <c r="F44">
        <v>2683.44</v>
      </c>
      <c r="G44">
        <v>1.4368000000000001</v>
      </c>
    </row>
    <row r="45" spans="1:7" x14ac:dyDescent="0.25">
      <c r="A45">
        <v>0.19</v>
      </c>
      <c r="B45">
        <v>1.2030000000000001</v>
      </c>
      <c r="C45">
        <v>104.854</v>
      </c>
      <c r="D45">
        <v>439.76</v>
      </c>
      <c r="E45">
        <v>2244.06</v>
      </c>
      <c r="F45">
        <v>2683.82</v>
      </c>
      <c r="G45">
        <v>1.4254</v>
      </c>
    </row>
    <row r="46" spans="1:7" x14ac:dyDescent="0.25">
      <c r="A46">
        <v>0.19500000000000001</v>
      </c>
      <c r="B46">
        <v>1.208</v>
      </c>
      <c r="C46">
        <v>104.977</v>
      </c>
      <c r="D46">
        <v>440.28</v>
      </c>
      <c r="E46">
        <v>2243.73</v>
      </c>
      <c r="F46">
        <v>2684.01</v>
      </c>
      <c r="G46">
        <v>1.4197</v>
      </c>
    </row>
    <row r="47" spans="1:7" x14ac:dyDescent="0.25">
      <c r="A47">
        <v>0.2</v>
      </c>
      <c r="B47">
        <v>1.2130000000000001</v>
      </c>
      <c r="C47">
        <v>105.1</v>
      </c>
      <c r="D47">
        <v>440.8</v>
      </c>
      <c r="E47">
        <v>2243.4</v>
      </c>
      <c r="F47">
        <v>2684.2</v>
      </c>
      <c r="G47">
        <v>1.4139999999999999</v>
      </c>
    </row>
    <row r="48" spans="1:7" x14ac:dyDescent="0.25">
      <c r="A48">
        <v>0.21</v>
      </c>
      <c r="B48">
        <v>1.2230000000000001</v>
      </c>
      <c r="C48">
        <v>105.33199999999999</v>
      </c>
      <c r="D48">
        <v>441.78</v>
      </c>
      <c r="E48">
        <v>2242.7800000000002</v>
      </c>
      <c r="F48">
        <v>2684.56</v>
      </c>
      <c r="G48">
        <v>1.4034</v>
      </c>
    </row>
    <row r="49" spans="1:7" x14ac:dyDescent="0.25">
      <c r="A49">
        <v>0.22</v>
      </c>
      <c r="B49">
        <v>1.2330000000000001</v>
      </c>
      <c r="C49">
        <v>105.56399999999999</v>
      </c>
      <c r="D49">
        <v>442.76</v>
      </c>
      <c r="E49">
        <v>2242.16</v>
      </c>
      <c r="F49">
        <v>2684.92</v>
      </c>
      <c r="G49">
        <v>1.3928</v>
      </c>
    </row>
    <row r="50" spans="1:7" x14ac:dyDescent="0.25">
      <c r="A50">
        <v>0.22500000000000001</v>
      </c>
      <c r="B50">
        <v>1.238</v>
      </c>
      <c r="C50">
        <v>105.68</v>
      </c>
      <c r="D50">
        <v>443.25</v>
      </c>
      <c r="E50">
        <v>2241.85</v>
      </c>
      <c r="F50">
        <v>2685.1</v>
      </c>
      <c r="G50">
        <v>1.3875</v>
      </c>
    </row>
    <row r="51" spans="1:7" x14ac:dyDescent="0.25">
      <c r="A51">
        <v>0.24</v>
      </c>
      <c r="B51">
        <v>1.2529999999999999</v>
      </c>
      <c r="C51">
        <v>106.02800000000001</v>
      </c>
      <c r="D51">
        <v>444.72</v>
      </c>
      <c r="E51">
        <v>2240.92</v>
      </c>
      <c r="F51">
        <v>2685.64</v>
      </c>
      <c r="G51">
        <v>1.3715999999999999</v>
      </c>
    </row>
    <row r="52" spans="1:7" x14ac:dyDescent="0.25">
      <c r="A52">
        <v>0.25</v>
      </c>
      <c r="B52">
        <v>1.2629999999999999</v>
      </c>
      <c r="C52">
        <v>106.26</v>
      </c>
      <c r="D52">
        <v>445.7</v>
      </c>
      <c r="E52">
        <v>2240.3000000000002</v>
      </c>
      <c r="F52">
        <v>2686</v>
      </c>
      <c r="G52">
        <v>1.361</v>
      </c>
    </row>
    <row r="53" spans="1:7" x14ac:dyDescent="0.25">
      <c r="A53">
        <v>0.255</v>
      </c>
      <c r="B53">
        <v>1.268</v>
      </c>
      <c r="C53">
        <v>106.373</v>
      </c>
      <c r="D53">
        <v>446.17</v>
      </c>
      <c r="E53">
        <v>2239.9899999999998</v>
      </c>
      <c r="F53">
        <v>2686.16</v>
      </c>
      <c r="G53">
        <v>1.3561000000000001</v>
      </c>
    </row>
    <row r="54" spans="1:7" x14ac:dyDescent="0.25">
      <c r="A54">
        <v>0.26</v>
      </c>
      <c r="B54">
        <v>1.2729999999999999</v>
      </c>
      <c r="C54">
        <v>106.486</v>
      </c>
      <c r="D54">
        <v>446.64</v>
      </c>
      <c r="E54">
        <v>2239.6799999999998</v>
      </c>
      <c r="F54">
        <v>2686.32</v>
      </c>
      <c r="G54">
        <v>1.3512</v>
      </c>
    </row>
    <row r="55" spans="1:7" x14ac:dyDescent="0.25">
      <c r="A55">
        <v>0.27</v>
      </c>
      <c r="B55">
        <v>1.2829999999999999</v>
      </c>
      <c r="C55">
        <v>106.712</v>
      </c>
      <c r="D55">
        <v>447.58</v>
      </c>
      <c r="E55">
        <v>2239.06</v>
      </c>
      <c r="F55">
        <v>2686.64</v>
      </c>
      <c r="G55">
        <v>1.3413999999999999</v>
      </c>
    </row>
    <row r="56" spans="1:7" x14ac:dyDescent="0.25">
      <c r="A56">
        <v>0.27500000000000002</v>
      </c>
      <c r="B56">
        <v>1.288</v>
      </c>
      <c r="C56">
        <v>106.825</v>
      </c>
      <c r="D56">
        <v>448.05</v>
      </c>
      <c r="E56">
        <v>2238.75</v>
      </c>
      <c r="F56">
        <v>2686.8</v>
      </c>
      <c r="G56">
        <v>1.3365</v>
      </c>
    </row>
    <row r="57" spans="1:7" x14ac:dyDescent="0.25">
      <c r="A57">
        <v>0.28000000000000003</v>
      </c>
      <c r="B57">
        <v>1.2929999999999999</v>
      </c>
      <c r="C57">
        <v>106.938</v>
      </c>
      <c r="D57">
        <v>448.52</v>
      </c>
      <c r="E57">
        <v>2238.44</v>
      </c>
      <c r="F57">
        <v>2686.96</v>
      </c>
      <c r="G57">
        <v>1.3315999999999999</v>
      </c>
    </row>
    <row r="58" spans="1:7" x14ac:dyDescent="0.25">
      <c r="A58">
        <v>0.28499999999999998</v>
      </c>
      <c r="B58">
        <v>1.298</v>
      </c>
      <c r="C58">
        <v>107.051</v>
      </c>
      <c r="D58">
        <v>448.99</v>
      </c>
      <c r="E58">
        <v>2238.13</v>
      </c>
      <c r="F58">
        <v>2687.12</v>
      </c>
      <c r="G58">
        <v>1.3267</v>
      </c>
    </row>
    <row r="59" spans="1:7" x14ac:dyDescent="0.25">
      <c r="A59">
        <v>0.3</v>
      </c>
      <c r="B59">
        <v>1.3129999999999999</v>
      </c>
      <c r="C59">
        <v>107.39</v>
      </c>
      <c r="D59">
        <v>450.4</v>
      </c>
      <c r="E59">
        <v>2237.1999999999998</v>
      </c>
      <c r="F59">
        <v>2687.6</v>
      </c>
      <c r="G59">
        <v>1.3120000000000001</v>
      </c>
    </row>
    <row r="60" spans="1:7" x14ac:dyDescent="0.25">
      <c r="A60">
        <v>0.3</v>
      </c>
      <c r="B60">
        <v>1.3129999999999999</v>
      </c>
      <c r="C60">
        <v>107.39</v>
      </c>
      <c r="D60">
        <v>450.4</v>
      </c>
      <c r="E60">
        <v>2237.1999999999998</v>
      </c>
      <c r="F60">
        <v>2687.6</v>
      </c>
      <c r="G60">
        <v>1.3120000000000001</v>
      </c>
    </row>
    <row r="61" spans="1:7" x14ac:dyDescent="0.25">
      <c r="A61">
        <v>0.32</v>
      </c>
      <c r="B61">
        <v>1.333</v>
      </c>
      <c r="C61">
        <v>107.834</v>
      </c>
      <c r="D61">
        <v>452.32</v>
      </c>
      <c r="E61">
        <v>2235.96</v>
      </c>
      <c r="F61">
        <v>2688.28</v>
      </c>
      <c r="G61">
        <v>1.2944</v>
      </c>
    </row>
    <row r="62" spans="1:7" x14ac:dyDescent="0.25">
      <c r="A62">
        <v>0.32500000000000001</v>
      </c>
      <c r="B62">
        <v>1.3380000000000001</v>
      </c>
      <c r="C62">
        <v>107.94499999999999</v>
      </c>
      <c r="D62">
        <v>452.8</v>
      </c>
      <c r="E62">
        <v>2235.65</v>
      </c>
      <c r="F62">
        <v>2688.45</v>
      </c>
      <c r="G62">
        <v>1.29</v>
      </c>
    </row>
    <row r="63" spans="1:7" x14ac:dyDescent="0.25">
      <c r="A63">
        <v>0.33</v>
      </c>
      <c r="B63">
        <v>1.343</v>
      </c>
      <c r="C63">
        <v>108.056</v>
      </c>
      <c r="D63">
        <v>453.28</v>
      </c>
      <c r="E63">
        <v>2235.34</v>
      </c>
      <c r="F63">
        <v>2688.62</v>
      </c>
      <c r="G63">
        <v>1.2856000000000001</v>
      </c>
    </row>
    <row r="64" spans="1:7" x14ac:dyDescent="0.25">
      <c r="A64">
        <v>0.34</v>
      </c>
      <c r="B64">
        <v>1.353</v>
      </c>
      <c r="C64">
        <v>108.27800000000001</v>
      </c>
      <c r="D64">
        <v>454.24</v>
      </c>
      <c r="E64">
        <v>2234.7199999999998</v>
      </c>
      <c r="F64">
        <v>2688.96</v>
      </c>
      <c r="G64">
        <v>1.2767999999999999</v>
      </c>
    </row>
    <row r="65" spans="1:7" x14ac:dyDescent="0.25">
      <c r="A65">
        <v>0.35</v>
      </c>
      <c r="B65">
        <v>1.363</v>
      </c>
      <c r="C65">
        <v>108.5</v>
      </c>
      <c r="D65">
        <v>455.2</v>
      </c>
      <c r="E65">
        <v>2234.1</v>
      </c>
      <c r="F65">
        <v>2689.3</v>
      </c>
      <c r="G65">
        <v>1.268</v>
      </c>
    </row>
    <row r="66" spans="1:7" x14ac:dyDescent="0.25">
      <c r="A66">
        <v>0.36</v>
      </c>
      <c r="B66">
        <v>1.373</v>
      </c>
      <c r="C66">
        <v>108.71</v>
      </c>
      <c r="D66">
        <v>456.1</v>
      </c>
      <c r="E66">
        <v>2233.54</v>
      </c>
      <c r="F66">
        <v>2689.64</v>
      </c>
      <c r="G66">
        <v>1.2594000000000001</v>
      </c>
    </row>
    <row r="67" spans="1:7" x14ac:dyDescent="0.25">
      <c r="A67">
        <v>0.36</v>
      </c>
      <c r="B67">
        <v>1.373</v>
      </c>
      <c r="C67">
        <v>108.71</v>
      </c>
      <c r="D67">
        <v>456.1</v>
      </c>
      <c r="E67">
        <v>2233.54</v>
      </c>
      <c r="F67">
        <v>2689.64</v>
      </c>
      <c r="G67">
        <v>1.2594000000000001</v>
      </c>
    </row>
    <row r="68" spans="1:7" x14ac:dyDescent="0.25">
      <c r="A68">
        <v>0.375</v>
      </c>
      <c r="B68">
        <v>1.3879999999999999</v>
      </c>
      <c r="C68">
        <v>109.02500000000001</v>
      </c>
      <c r="D68">
        <v>457.45</v>
      </c>
      <c r="E68">
        <v>2232.6999999999998</v>
      </c>
      <c r="F68">
        <v>2690.15</v>
      </c>
      <c r="G68">
        <v>1.2464999999999999</v>
      </c>
    </row>
    <row r="69" spans="1:7" x14ac:dyDescent="0.25">
      <c r="A69">
        <v>0.38</v>
      </c>
      <c r="B69">
        <v>1.393</v>
      </c>
      <c r="C69">
        <v>109.13</v>
      </c>
      <c r="D69">
        <v>457.9</v>
      </c>
      <c r="E69">
        <v>2232.42</v>
      </c>
      <c r="F69">
        <v>2690.32</v>
      </c>
      <c r="G69">
        <v>1.2422</v>
      </c>
    </row>
    <row r="70" spans="1:7" x14ac:dyDescent="0.25">
      <c r="A70">
        <v>0.38500000000000001</v>
      </c>
      <c r="B70">
        <v>1.3979999999999999</v>
      </c>
      <c r="C70">
        <v>109.235</v>
      </c>
      <c r="D70">
        <v>458.35</v>
      </c>
      <c r="E70">
        <v>2232.14</v>
      </c>
      <c r="F70">
        <v>2690.49</v>
      </c>
      <c r="G70">
        <v>1.2379</v>
      </c>
    </row>
    <row r="71" spans="1:7" x14ac:dyDescent="0.25">
      <c r="A71">
        <v>0.39</v>
      </c>
      <c r="B71">
        <v>1.403</v>
      </c>
      <c r="C71">
        <v>109.34</v>
      </c>
      <c r="D71">
        <v>458.8</v>
      </c>
      <c r="E71">
        <v>2231.86</v>
      </c>
      <c r="F71">
        <v>2690.66</v>
      </c>
      <c r="G71">
        <v>1.2336</v>
      </c>
    </row>
    <row r="72" spans="1:7" x14ac:dyDescent="0.25">
      <c r="A72">
        <v>0.4</v>
      </c>
      <c r="B72">
        <v>1.413</v>
      </c>
      <c r="C72">
        <v>109.55</v>
      </c>
      <c r="D72">
        <v>459.7</v>
      </c>
      <c r="E72">
        <v>2231.3000000000002</v>
      </c>
      <c r="F72">
        <v>2691</v>
      </c>
      <c r="G72">
        <v>1.2250000000000001</v>
      </c>
    </row>
    <row r="73" spans="1:7" x14ac:dyDescent="0.25">
      <c r="A73">
        <v>0.42</v>
      </c>
      <c r="B73">
        <v>1.4330000000000001</v>
      </c>
      <c r="C73">
        <v>109.962</v>
      </c>
      <c r="D73">
        <v>461.46</v>
      </c>
      <c r="E73">
        <v>2230.14</v>
      </c>
      <c r="F73">
        <v>2691.6</v>
      </c>
      <c r="G73">
        <v>1.2094</v>
      </c>
    </row>
    <row r="74" spans="1:7" x14ac:dyDescent="0.25">
      <c r="A74">
        <v>0.42499999999999999</v>
      </c>
      <c r="B74">
        <v>1.4379999999999999</v>
      </c>
      <c r="C74">
        <v>110.065</v>
      </c>
      <c r="D74">
        <v>461.9</v>
      </c>
      <c r="E74">
        <v>2229.85</v>
      </c>
      <c r="F74">
        <v>2691.75</v>
      </c>
      <c r="G74">
        <v>1.2055</v>
      </c>
    </row>
    <row r="75" spans="1:7" x14ac:dyDescent="0.25">
      <c r="A75">
        <v>0.44</v>
      </c>
      <c r="B75">
        <v>1.4530000000000001</v>
      </c>
      <c r="C75">
        <v>110.374</v>
      </c>
      <c r="D75">
        <v>463.22</v>
      </c>
      <c r="E75">
        <v>2228.98</v>
      </c>
      <c r="F75">
        <v>2692.2</v>
      </c>
      <c r="G75">
        <v>1.1938</v>
      </c>
    </row>
    <row r="76" spans="1:7" x14ac:dyDescent="0.25">
      <c r="A76">
        <v>0.45</v>
      </c>
      <c r="B76">
        <v>1.4630000000000001</v>
      </c>
      <c r="C76">
        <v>110.58</v>
      </c>
      <c r="D76">
        <v>464.1</v>
      </c>
      <c r="E76">
        <v>2228.4</v>
      </c>
      <c r="F76">
        <v>2692.5</v>
      </c>
      <c r="G76">
        <v>1.1859999999999999</v>
      </c>
    </row>
    <row r="77" spans="1:7" x14ac:dyDescent="0.25">
      <c r="A77">
        <v>0.45</v>
      </c>
      <c r="B77">
        <v>1.4630000000000001</v>
      </c>
      <c r="C77">
        <v>110.58</v>
      </c>
      <c r="D77">
        <v>464.1</v>
      </c>
      <c r="E77">
        <v>2228.4</v>
      </c>
      <c r="F77">
        <v>2692.5</v>
      </c>
      <c r="G77">
        <v>1.1859999999999999</v>
      </c>
    </row>
    <row r="78" spans="1:7" x14ac:dyDescent="0.25">
      <c r="A78">
        <v>0.45500000000000002</v>
      </c>
      <c r="B78">
        <v>1.468</v>
      </c>
      <c r="C78">
        <v>110.68300000000001</v>
      </c>
      <c r="D78">
        <v>464.52</v>
      </c>
      <c r="E78">
        <v>2228.12</v>
      </c>
      <c r="F78">
        <v>2692.64</v>
      </c>
      <c r="G78">
        <v>1.1822999999999999</v>
      </c>
    </row>
    <row r="79" spans="1:7" x14ac:dyDescent="0.25">
      <c r="A79">
        <v>0.47499999999999998</v>
      </c>
      <c r="B79">
        <v>1.488</v>
      </c>
      <c r="C79">
        <v>111.095</v>
      </c>
      <c r="D79">
        <v>466.2</v>
      </c>
      <c r="E79">
        <v>2227</v>
      </c>
      <c r="F79">
        <v>2693.2</v>
      </c>
      <c r="G79">
        <v>1.1675</v>
      </c>
    </row>
    <row r="80" spans="1:7" x14ac:dyDescent="0.25">
      <c r="A80">
        <v>0.48</v>
      </c>
      <c r="B80">
        <v>1.4930000000000001</v>
      </c>
      <c r="C80">
        <v>111.19799999999999</v>
      </c>
      <c r="D80">
        <v>466.62</v>
      </c>
      <c r="E80">
        <v>2226.7199999999998</v>
      </c>
      <c r="F80">
        <v>2693.34</v>
      </c>
      <c r="G80">
        <v>1.1637999999999999</v>
      </c>
    </row>
    <row r="81" spans="1:7" x14ac:dyDescent="0.25">
      <c r="A81">
        <v>0.49</v>
      </c>
      <c r="B81">
        <v>1.5029999999999999</v>
      </c>
      <c r="C81">
        <v>111.404</v>
      </c>
      <c r="D81">
        <v>467.46</v>
      </c>
      <c r="E81">
        <v>2226.16</v>
      </c>
      <c r="F81">
        <v>2693.62</v>
      </c>
      <c r="G81">
        <v>1.1564000000000001</v>
      </c>
    </row>
    <row r="82" spans="1:7" x14ac:dyDescent="0.25">
      <c r="A82">
        <v>0.495</v>
      </c>
      <c r="B82">
        <v>1.508</v>
      </c>
      <c r="C82">
        <v>111.50700000000001</v>
      </c>
      <c r="D82">
        <v>467.88</v>
      </c>
      <c r="E82">
        <v>2225.88</v>
      </c>
      <c r="F82">
        <v>2693.76</v>
      </c>
      <c r="G82">
        <v>1.1527000000000001</v>
      </c>
    </row>
    <row r="83" spans="1:7" x14ac:dyDescent="0.25">
      <c r="A83">
        <v>0.5</v>
      </c>
      <c r="B83">
        <v>1.5129999999999999</v>
      </c>
      <c r="C83">
        <v>111.61</v>
      </c>
      <c r="D83">
        <v>468.3</v>
      </c>
      <c r="E83">
        <v>2225.6</v>
      </c>
      <c r="F83">
        <v>2693.9</v>
      </c>
      <c r="G83">
        <v>1.149</v>
      </c>
    </row>
    <row r="84" spans="1:7" x14ac:dyDescent="0.25">
      <c r="A84">
        <v>0.51</v>
      </c>
      <c r="B84">
        <v>1.5229999999999999</v>
      </c>
      <c r="C84">
        <v>111.80800000000001</v>
      </c>
      <c r="D84">
        <v>469.12</v>
      </c>
      <c r="E84">
        <v>2225.1</v>
      </c>
      <c r="F84">
        <v>2694.22</v>
      </c>
      <c r="G84">
        <v>1.1422000000000001</v>
      </c>
    </row>
    <row r="85" spans="1:7" x14ac:dyDescent="0.25">
      <c r="A85">
        <v>0.52</v>
      </c>
      <c r="B85">
        <v>1.5329999999999999</v>
      </c>
      <c r="C85">
        <v>112.006</v>
      </c>
      <c r="D85">
        <v>469.94</v>
      </c>
      <c r="E85">
        <v>2224.6</v>
      </c>
      <c r="F85">
        <v>2694.54</v>
      </c>
      <c r="G85">
        <v>1.1354</v>
      </c>
    </row>
    <row r="86" spans="1:7" x14ac:dyDescent="0.25">
      <c r="A86">
        <v>0.52500000000000002</v>
      </c>
      <c r="B86">
        <v>1.538</v>
      </c>
      <c r="C86">
        <v>112.105</v>
      </c>
      <c r="D86">
        <v>470.35</v>
      </c>
      <c r="E86">
        <v>2224.35</v>
      </c>
      <c r="F86">
        <v>2694.7</v>
      </c>
      <c r="G86">
        <v>1.1319999999999999</v>
      </c>
    </row>
    <row r="87" spans="1:7" x14ac:dyDescent="0.25">
      <c r="A87">
        <v>0.54</v>
      </c>
      <c r="B87">
        <v>1.5529999999999999</v>
      </c>
      <c r="C87">
        <v>112.402</v>
      </c>
      <c r="D87">
        <v>471.58</v>
      </c>
      <c r="E87">
        <v>2223.6</v>
      </c>
      <c r="F87">
        <v>2695.18</v>
      </c>
      <c r="G87">
        <v>1.1217999999999999</v>
      </c>
    </row>
    <row r="88" spans="1:7" x14ac:dyDescent="0.25">
      <c r="A88">
        <v>0.55000000000000004</v>
      </c>
      <c r="B88">
        <v>1.5629999999999999</v>
      </c>
      <c r="C88">
        <v>112.6</v>
      </c>
      <c r="D88">
        <v>472.4</v>
      </c>
      <c r="E88">
        <v>2223.1</v>
      </c>
      <c r="F88">
        <v>2695.5</v>
      </c>
      <c r="G88">
        <v>1.115</v>
      </c>
    </row>
    <row r="89" spans="1:7" x14ac:dyDescent="0.25">
      <c r="A89">
        <v>0.56000000000000005</v>
      </c>
      <c r="B89">
        <v>1.573</v>
      </c>
      <c r="C89">
        <v>112.792</v>
      </c>
      <c r="D89">
        <v>473.2</v>
      </c>
      <c r="E89">
        <v>2222.56</v>
      </c>
      <c r="F89">
        <v>2695.76</v>
      </c>
      <c r="G89">
        <v>1.1086</v>
      </c>
    </row>
    <row r="90" spans="1:7" x14ac:dyDescent="0.25">
      <c r="A90">
        <v>0.56999999999999995</v>
      </c>
      <c r="B90">
        <v>1.583</v>
      </c>
      <c r="C90">
        <v>112.98399999999999</v>
      </c>
      <c r="D90">
        <v>474</v>
      </c>
      <c r="E90">
        <v>2222.02</v>
      </c>
      <c r="F90">
        <v>2696.02</v>
      </c>
      <c r="G90">
        <v>1.1022000000000001</v>
      </c>
    </row>
    <row r="91" spans="1:7" x14ac:dyDescent="0.25">
      <c r="A91">
        <v>0.58499999999999996</v>
      </c>
      <c r="B91">
        <v>1.5980000000000001</v>
      </c>
      <c r="C91">
        <v>113.27200000000001</v>
      </c>
      <c r="D91">
        <v>475.2</v>
      </c>
      <c r="E91">
        <v>2221.21</v>
      </c>
      <c r="F91">
        <v>2696.41</v>
      </c>
      <c r="G91">
        <v>1.0926</v>
      </c>
    </row>
    <row r="92" spans="1:7" x14ac:dyDescent="0.25">
      <c r="A92">
        <v>0.59499999999999997</v>
      </c>
      <c r="B92">
        <v>1.6080000000000001</v>
      </c>
      <c r="C92">
        <v>113.464</v>
      </c>
      <c r="D92">
        <v>476</v>
      </c>
      <c r="E92">
        <v>2220.67</v>
      </c>
      <c r="F92">
        <v>2696.67</v>
      </c>
      <c r="G92">
        <v>1.0862000000000001</v>
      </c>
    </row>
    <row r="93" spans="1:7" x14ac:dyDescent="0.25">
      <c r="A93">
        <v>0.6</v>
      </c>
      <c r="B93">
        <v>1.613</v>
      </c>
      <c r="C93">
        <v>113.56</v>
      </c>
      <c r="D93">
        <v>476.4</v>
      </c>
      <c r="E93">
        <v>2220.4</v>
      </c>
      <c r="F93">
        <v>2696.8</v>
      </c>
      <c r="G93">
        <v>1.083</v>
      </c>
    </row>
    <row r="94" spans="1:7" x14ac:dyDescent="0.25">
      <c r="A94">
        <v>0.6</v>
      </c>
      <c r="B94">
        <v>1.613</v>
      </c>
      <c r="C94">
        <v>113.56</v>
      </c>
      <c r="D94">
        <v>476.4</v>
      </c>
      <c r="E94">
        <v>2220.4</v>
      </c>
      <c r="F94">
        <v>2696.8</v>
      </c>
      <c r="G94">
        <v>1.083</v>
      </c>
    </row>
    <row r="95" spans="1:7" x14ac:dyDescent="0.25">
      <c r="A95">
        <v>0.60499999999999998</v>
      </c>
      <c r="B95">
        <v>1.6180000000000001</v>
      </c>
      <c r="C95">
        <v>113.655</v>
      </c>
      <c r="D95">
        <v>476.78</v>
      </c>
      <c r="E95">
        <v>2220.15</v>
      </c>
      <c r="F95">
        <v>2696.93</v>
      </c>
      <c r="G95">
        <v>1.0798000000000001</v>
      </c>
    </row>
    <row r="96" spans="1:7" x14ac:dyDescent="0.25">
      <c r="A96">
        <v>0.63</v>
      </c>
      <c r="B96">
        <v>1.643</v>
      </c>
      <c r="C96">
        <v>114.13</v>
      </c>
      <c r="D96">
        <v>478.68</v>
      </c>
      <c r="E96">
        <v>2218.9</v>
      </c>
      <c r="F96">
        <v>2697.58</v>
      </c>
      <c r="G96">
        <v>1.0638000000000001</v>
      </c>
    </row>
    <row r="97" spans="1:7" x14ac:dyDescent="0.25">
      <c r="A97">
        <v>0.64</v>
      </c>
      <c r="B97">
        <v>1.653</v>
      </c>
      <c r="C97">
        <v>114.32</v>
      </c>
      <c r="D97">
        <v>479.44</v>
      </c>
      <c r="E97">
        <v>2218.4</v>
      </c>
      <c r="F97">
        <v>2697.84</v>
      </c>
      <c r="G97">
        <v>1.0573999999999999</v>
      </c>
    </row>
    <row r="98" spans="1:7" x14ac:dyDescent="0.25">
      <c r="A98">
        <v>0.65</v>
      </c>
      <c r="B98">
        <v>1.663</v>
      </c>
      <c r="C98">
        <v>114.51</v>
      </c>
      <c r="D98">
        <v>480.2</v>
      </c>
      <c r="E98">
        <v>2217.9</v>
      </c>
      <c r="F98">
        <v>2698.1</v>
      </c>
      <c r="G98">
        <v>1.0509999999999999</v>
      </c>
    </row>
    <row r="99" spans="1:7" x14ac:dyDescent="0.25">
      <c r="A99">
        <v>0.66</v>
      </c>
      <c r="B99">
        <v>1.673</v>
      </c>
      <c r="C99">
        <v>114.688</v>
      </c>
      <c r="D99">
        <v>480.98</v>
      </c>
      <c r="E99">
        <v>2217.4</v>
      </c>
      <c r="F99">
        <v>2698.38</v>
      </c>
      <c r="G99">
        <v>1.0456000000000001</v>
      </c>
    </row>
    <row r="100" spans="1:7" x14ac:dyDescent="0.25">
      <c r="A100">
        <v>0.66500000000000004</v>
      </c>
      <c r="B100">
        <v>1.6779999999999999</v>
      </c>
      <c r="C100">
        <v>114.777</v>
      </c>
      <c r="D100">
        <v>481.37</v>
      </c>
      <c r="E100">
        <v>2217.15</v>
      </c>
      <c r="F100">
        <v>2698.52</v>
      </c>
      <c r="G100">
        <v>1.0428999999999999</v>
      </c>
    </row>
    <row r="101" spans="1:7" x14ac:dyDescent="0.25">
      <c r="A101">
        <v>0.67500000000000004</v>
      </c>
      <c r="B101">
        <v>1.6879999999999999</v>
      </c>
      <c r="C101">
        <v>114.955</v>
      </c>
      <c r="D101">
        <v>482.15</v>
      </c>
      <c r="E101">
        <v>2216.65</v>
      </c>
      <c r="F101">
        <v>2698.8</v>
      </c>
      <c r="G101">
        <v>1.0375000000000001</v>
      </c>
    </row>
    <row r="102" spans="1:7" x14ac:dyDescent="0.25">
      <c r="A102">
        <v>0.68</v>
      </c>
      <c r="B102">
        <v>1.6930000000000001</v>
      </c>
      <c r="C102">
        <v>115.044</v>
      </c>
      <c r="D102">
        <v>482.54</v>
      </c>
      <c r="E102">
        <v>2216.4</v>
      </c>
      <c r="F102">
        <v>2698.94</v>
      </c>
      <c r="G102">
        <v>1.0347999999999999</v>
      </c>
    </row>
    <row r="103" spans="1:7" x14ac:dyDescent="0.25">
      <c r="A103">
        <v>0.7</v>
      </c>
      <c r="B103">
        <v>1.7130000000000001</v>
      </c>
      <c r="C103">
        <v>115.4</v>
      </c>
      <c r="D103">
        <v>484.1</v>
      </c>
      <c r="E103">
        <v>2215.4</v>
      </c>
      <c r="F103">
        <v>2699.5</v>
      </c>
      <c r="G103">
        <v>1.024</v>
      </c>
    </row>
    <row r="104" spans="1:7" x14ac:dyDescent="0.25">
      <c r="A104">
        <v>0.71499999999999997</v>
      </c>
      <c r="B104">
        <v>1.728</v>
      </c>
      <c r="C104">
        <v>115.664</v>
      </c>
      <c r="D104">
        <v>485.24</v>
      </c>
      <c r="E104">
        <v>2214.6799999999998</v>
      </c>
      <c r="F104">
        <v>2699.92</v>
      </c>
      <c r="G104">
        <v>1.0159</v>
      </c>
    </row>
    <row r="105" spans="1:7" x14ac:dyDescent="0.25">
      <c r="A105">
        <v>0.72</v>
      </c>
      <c r="B105">
        <v>1.7330000000000001</v>
      </c>
      <c r="C105">
        <v>115.752</v>
      </c>
      <c r="D105">
        <v>485.62</v>
      </c>
      <c r="E105">
        <v>2214.44</v>
      </c>
      <c r="F105">
        <v>2700.06</v>
      </c>
      <c r="G105">
        <v>1.0132000000000001</v>
      </c>
    </row>
    <row r="106" spans="1:7" x14ac:dyDescent="0.25">
      <c r="A106">
        <v>0.72</v>
      </c>
      <c r="B106">
        <v>1.7330000000000001</v>
      </c>
      <c r="C106">
        <v>115.752</v>
      </c>
      <c r="D106">
        <v>485.62</v>
      </c>
      <c r="E106">
        <v>2214.44</v>
      </c>
      <c r="F106">
        <v>2700.06</v>
      </c>
      <c r="G106">
        <v>1.0132000000000001</v>
      </c>
    </row>
    <row r="107" spans="1:7" x14ac:dyDescent="0.25">
      <c r="A107">
        <v>0.75</v>
      </c>
      <c r="B107">
        <v>1.7629999999999999</v>
      </c>
      <c r="C107">
        <v>116.28</v>
      </c>
      <c r="D107">
        <v>487.9</v>
      </c>
      <c r="E107">
        <v>2213</v>
      </c>
      <c r="F107">
        <v>2700.9</v>
      </c>
      <c r="G107">
        <v>0.997</v>
      </c>
    </row>
    <row r="108" spans="1:7" x14ac:dyDescent="0.25">
      <c r="A108">
        <v>0.76</v>
      </c>
      <c r="B108">
        <v>1.7729999999999999</v>
      </c>
      <c r="C108">
        <v>116.452</v>
      </c>
      <c r="D108">
        <v>488.64</v>
      </c>
      <c r="E108">
        <v>2212.5</v>
      </c>
      <c r="F108">
        <v>2701.14</v>
      </c>
      <c r="G108">
        <v>0.99180000000000001</v>
      </c>
    </row>
    <row r="109" spans="1:7" x14ac:dyDescent="0.25">
      <c r="A109">
        <v>0.76500000000000001</v>
      </c>
      <c r="B109">
        <v>1.778</v>
      </c>
      <c r="C109">
        <v>116.538</v>
      </c>
      <c r="D109">
        <v>489.01</v>
      </c>
      <c r="E109">
        <v>2212.25</v>
      </c>
      <c r="F109">
        <v>2701.26</v>
      </c>
      <c r="G109">
        <v>0.98919999999999997</v>
      </c>
    </row>
    <row r="110" spans="1:7" x14ac:dyDescent="0.25">
      <c r="A110">
        <v>0.77</v>
      </c>
      <c r="B110">
        <v>1.7829999999999999</v>
      </c>
      <c r="C110">
        <v>116.624</v>
      </c>
      <c r="D110">
        <v>489.38</v>
      </c>
      <c r="E110">
        <v>2212</v>
      </c>
      <c r="F110">
        <v>2701.38</v>
      </c>
      <c r="G110">
        <v>0.98660000000000003</v>
      </c>
    </row>
    <row r="111" spans="1:7" x14ac:dyDescent="0.25">
      <c r="A111">
        <v>0.78</v>
      </c>
      <c r="B111">
        <v>1.7929999999999999</v>
      </c>
      <c r="C111">
        <v>116.79600000000001</v>
      </c>
      <c r="D111">
        <v>490.12</v>
      </c>
      <c r="E111">
        <v>2211.5</v>
      </c>
      <c r="F111">
        <v>2701.62</v>
      </c>
      <c r="G111">
        <v>0.98140000000000005</v>
      </c>
    </row>
    <row r="112" spans="1:7" x14ac:dyDescent="0.25">
      <c r="A112">
        <v>0.8</v>
      </c>
      <c r="B112">
        <v>1.8129999999999999</v>
      </c>
      <c r="C112">
        <v>117.14</v>
      </c>
      <c r="D112">
        <v>491.6</v>
      </c>
      <c r="E112">
        <v>2210.5</v>
      </c>
      <c r="F112">
        <v>2702.1</v>
      </c>
      <c r="G112">
        <v>0.97099999999999997</v>
      </c>
    </row>
    <row r="113" spans="1:7" x14ac:dyDescent="0.25">
      <c r="A113">
        <v>0.81</v>
      </c>
      <c r="B113">
        <v>1.823</v>
      </c>
      <c r="C113">
        <v>117.304</v>
      </c>
      <c r="D113">
        <v>492.3</v>
      </c>
      <c r="E113">
        <v>2210.06</v>
      </c>
      <c r="F113">
        <v>2702.36</v>
      </c>
      <c r="G113">
        <v>0.96599999999999997</v>
      </c>
    </row>
    <row r="114" spans="1:7" x14ac:dyDescent="0.25">
      <c r="A114">
        <v>0.82499999999999996</v>
      </c>
      <c r="B114">
        <v>1.8380000000000001</v>
      </c>
      <c r="C114">
        <v>117.55</v>
      </c>
      <c r="D114">
        <v>493.35</v>
      </c>
      <c r="E114">
        <v>2209.4</v>
      </c>
      <c r="F114">
        <v>2702.75</v>
      </c>
      <c r="G114">
        <v>0.95850000000000002</v>
      </c>
    </row>
    <row r="115" spans="1:7" x14ac:dyDescent="0.25">
      <c r="A115">
        <v>0.84</v>
      </c>
      <c r="B115">
        <v>1.853</v>
      </c>
      <c r="C115">
        <v>117.79600000000001</v>
      </c>
      <c r="D115">
        <v>494.4</v>
      </c>
      <c r="E115">
        <v>2208.7399999999998</v>
      </c>
      <c r="F115">
        <v>2703.14</v>
      </c>
      <c r="G115">
        <v>0.95099999999999996</v>
      </c>
    </row>
    <row r="116" spans="1:7" x14ac:dyDescent="0.25">
      <c r="A116">
        <v>0.84499999999999997</v>
      </c>
      <c r="B116">
        <v>1.8580000000000001</v>
      </c>
      <c r="C116">
        <v>117.878</v>
      </c>
      <c r="D116">
        <v>494.75</v>
      </c>
      <c r="E116">
        <v>2208.52</v>
      </c>
      <c r="F116">
        <v>2703.27</v>
      </c>
      <c r="G116">
        <v>0.94850000000000001</v>
      </c>
    </row>
    <row r="117" spans="1:7" x14ac:dyDescent="0.25">
      <c r="A117">
        <v>0.85</v>
      </c>
      <c r="B117">
        <v>1.863</v>
      </c>
      <c r="C117">
        <v>117.96</v>
      </c>
      <c r="D117">
        <v>495.1</v>
      </c>
      <c r="E117">
        <v>2208.3000000000002</v>
      </c>
      <c r="F117">
        <v>2703.4</v>
      </c>
      <c r="G117">
        <v>0.94599999999999995</v>
      </c>
    </row>
    <row r="118" spans="1:7" x14ac:dyDescent="0.25">
      <c r="A118">
        <v>0.85499999999999998</v>
      </c>
      <c r="B118">
        <v>1.8680000000000001</v>
      </c>
      <c r="C118">
        <v>118.044</v>
      </c>
      <c r="D118">
        <v>495.48</v>
      </c>
      <c r="E118">
        <v>2208.0300000000002</v>
      </c>
      <c r="F118">
        <v>2703.51</v>
      </c>
      <c r="G118">
        <v>0.94369999999999998</v>
      </c>
    </row>
    <row r="119" spans="1:7" x14ac:dyDescent="0.25">
      <c r="A119">
        <v>0.88</v>
      </c>
      <c r="B119">
        <v>1.893</v>
      </c>
      <c r="C119">
        <v>118.464</v>
      </c>
      <c r="D119">
        <v>497.38</v>
      </c>
      <c r="E119">
        <v>2206.6799999999998</v>
      </c>
      <c r="F119">
        <v>2704.06</v>
      </c>
      <c r="G119">
        <v>0.93220000000000003</v>
      </c>
    </row>
    <row r="120" spans="1:7" x14ac:dyDescent="0.25">
      <c r="A120">
        <v>0.9</v>
      </c>
      <c r="B120">
        <v>1.913</v>
      </c>
      <c r="C120">
        <v>118.8</v>
      </c>
      <c r="D120">
        <v>498.9</v>
      </c>
      <c r="E120">
        <v>2205.6</v>
      </c>
      <c r="F120">
        <v>2704.5</v>
      </c>
      <c r="G120">
        <v>0.92300000000000004</v>
      </c>
    </row>
    <row r="121" spans="1:7" x14ac:dyDescent="0.25">
      <c r="A121">
        <v>0.9</v>
      </c>
      <c r="B121">
        <v>1.913</v>
      </c>
      <c r="C121">
        <v>118.8</v>
      </c>
      <c r="D121">
        <v>498.9</v>
      </c>
      <c r="E121">
        <v>2205.6</v>
      </c>
      <c r="F121">
        <v>2704.5</v>
      </c>
      <c r="G121">
        <v>0.92300000000000004</v>
      </c>
    </row>
    <row r="122" spans="1:7" x14ac:dyDescent="0.25">
      <c r="A122">
        <v>0.91</v>
      </c>
      <c r="B122">
        <v>1.923</v>
      </c>
      <c r="C122">
        <v>118.96599999999999</v>
      </c>
      <c r="D122">
        <v>499.56</v>
      </c>
      <c r="E122">
        <v>2205.1799999999998</v>
      </c>
      <c r="F122">
        <v>2704.74</v>
      </c>
      <c r="G122">
        <v>0.91859999999999997</v>
      </c>
    </row>
    <row r="123" spans="1:7" x14ac:dyDescent="0.25">
      <c r="A123">
        <v>0.93500000000000005</v>
      </c>
      <c r="B123">
        <v>1.948</v>
      </c>
      <c r="C123">
        <v>119.381</v>
      </c>
      <c r="D123">
        <v>501.21</v>
      </c>
      <c r="E123">
        <v>2204.13</v>
      </c>
      <c r="F123">
        <v>2705.34</v>
      </c>
      <c r="G123">
        <v>0.90759999999999996</v>
      </c>
    </row>
    <row r="124" spans="1:7" x14ac:dyDescent="0.25">
      <c r="A124">
        <v>0.95</v>
      </c>
      <c r="B124">
        <v>1.9630000000000001</v>
      </c>
      <c r="C124">
        <v>119.63</v>
      </c>
      <c r="D124">
        <v>502.2</v>
      </c>
      <c r="E124">
        <v>2203.5</v>
      </c>
      <c r="F124">
        <v>2705.7</v>
      </c>
      <c r="G124">
        <v>0.90100000000000002</v>
      </c>
    </row>
    <row r="125" spans="1:7" x14ac:dyDescent="0.25">
      <c r="A125">
        <v>0.96</v>
      </c>
      <c r="B125">
        <v>1.9730000000000001</v>
      </c>
      <c r="C125">
        <v>119.788</v>
      </c>
      <c r="D125">
        <v>502.88</v>
      </c>
      <c r="E125">
        <v>2203.02</v>
      </c>
      <c r="F125">
        <v>2705.9</v>
      </c>
      <c r="G125">
        <v>0.89700000000000002</v>
      </c>
    </row>
    <row r="126" spans="1:7" x14ac:dyDescent="0.25">
      <c r="A126">
        <v>0.97499999999999998</v>
      </c>
      <c r="B126">
        <v>1.988</v>
      </c>
      <c r="C126">
        <v>120.02500000000001</v>
      </c>
      <c r="D126">
        <v>503.9</v>
      </c>
      <c r="E126">
        <v>2202.3000000000002</v>
      </c>
      <c r="F126">
        <v>2706.2</v>
      </c>
      <c r="G126">
        <v>0.89100000000000001</v>
      </c>
    </row>
    <row r="127" spans="1:7" x14ac:dyDescent="0.25">
      <c r="A127">
        <v>0.98</v>
      </c>
      <c r="B127">
        <v>1.9930000000000001</v>
      </c>
      <c r="C127">
        <v>120.104</v>
      </c>
      <c r="D127">
        <v>504.24</v>
      </c>
      <c r="E127">
        <v>2202.06</v>
      </c>
      <c r="F127">
        <v>2706.3</v>
      </c>
      <c r="G127">
        <v>0.88900000000000001</v>
      </c>
    </row>
    <row r="128" spans="1:7" x14ac:dyDescent="0.25">
      <c r="A128">
        <v>0.99</v>
      </c>
      <c r="B128">
        <v>2.0030000000000001</v>
      </c>
      <c r="C128">
        <v>120.262</v>
      </c>
      <c r="D128">
        <v>504.92</v>
      </c>
      <c r="E128">
        <v>2201.58</v>
      </c>
      <c r="F128">
        <v>2706.5</v>
      </c>
      <c r="G128">
        <v>0.88500000000000001</v>
      </c>
    </row>
    <row r="129" spans="1:7" x14ac:dyDescent="0.25">
      <c r="A129">
        <v>1</v>
      </c>
      <c r="B129">
        <v>2.0129999999999999</v>
      </c>
      <c r="C129">
        <v>120.42</v>
      </c>
      <c r="D129">
        <v>505.6</v>
      </c>
      <c r="E129">
        <v>2201.1</v>
      </c>
      <c r="F129">
        <v>2706.7</v>
      </c>
      <c r="G129">
        <v>0.88100000000000001</v>
      </c>
    </row>
    <row r="130" spans="1:7" x14ac:dyDescent="0.25">
      <c r="A130">
        <v>1.02</v>
      </c>
      <c r="B130">
        <v>2.0329999999999999</v>
      </c>
      <c r="C130">
        <v>120.736</v>
      </c>
      <c r="D130">
        <v>506.92</v>
      </c>
      <c r="E130">
        <v>2200.3000000000002</v>
      </c>
      <c r="F130">
        <v>2707.22</v>
      </c>
      <c r="G130">
        <v>0.87260000000000004</v>
      </c>
    </row>
    <row r="131" spans="1:7" x14ac:dyDescent="0.25">
      <c r="A131">
        <v>1.04</v>
      </c>
      <c r="B131">
        <v>2.0529999999999999</v>
      </c>
      <c r="C131">
        <v>121.05200000000001</v>
      </c>
      <c r="D131">
        <v>508.24</v>
      </c>
      <c r="E131">
        <v>2199.5</v>
      </c>
      <c r="F131">
        <v>2707.74</v>
      </c>
      <c r="G131">
        <v>0.86419999999999997</v>
      </c>
    </row>
    <row r="132" spans="1:7" x14ac:dyDescent="0.25">
      <c r="A132">
        <v>1.0449999999999999</v>
      </c>
      <c r="B132">
        <v>2.0579999999999998</v>
      </c>
      <c r="C132">
        <v>121.131</v>
      </c>
      <c r="D132">
        <v>508.57</v>
      </c>
      <c r="E132">
        <v>2199.3000000000002</v>
      </c>
      <c r="F132">
        <v>2707.87</v>
      </c>
      <c r="G132">
        <v>0.86209999999999998</v>
      </c>
    </row>
    <row r="133" spans="1:7" x14ac:dyDescent="0.25">
      <c r="A133">
        <v>1.05</v>
      </c>
      <c r="B133">
        <v>2.0630000000000002</v>
      </c>
      <c r="C133">
        <v>121.21</v>
      </c>
      <c r="D133">
        <v>508.9</v>
      </c>
      <c r="E133">
        <v>2199.1</v>
      </c>
      <c r="F133">
        <v>2708</v>
      </c>
      <c r="G133">
        <v>0.86</v>
      </c>
    </row>
    <row r="134" spans="1:7" x14ac:dyDescent="0.25">
      <c r="A134">
        <v>1.05</v>
      </c>
      <c r="B134">
        <v>2.0630000000000002</v>
      </c>
      <c r="C134">
        <v>121.21</v>
      </c>
      <c r="D134">
        <v>508.9</v>
      </c>
      <c r="E134">
        <v>2199.1</v>
      </c>
      <c r="F134">
        <v>2708</v>
      </c>
      <c r="G134">
        <v>0.86</v>
      </c>
    </row>
    <row r="135" spans="1:7" x14ac:dyDescent="0.25">
      <c r="A135">
        <v>1.08</v>
      </c>
      <c r="B135">
        <v>2.093</v>
      </c>
      <c r="C135">
        <v>121.66</v>
      </c>
      <c r="D135">
        <v>510.88</v>
      </c>
      <c r="E135">
        <v>2197.84</v>
      </c>
      <c r="F135">
        <v>2708.72</v>
      </c>
      <c r="G135">
        <v>0.84860000000000002</v>
      </c>
    </row>
    <row r="136" spans="1:7" x14ac:dyDescent="0.25">
      <c r="A136">
        <v>1.1000000000000001</v>
      </c>
      <c r="B136">
        <v>2.113</v>
      </c>
      <c r="C136">
        <v>121.96</v>
      </c>
      <c r="D136">
        <v>512.20000000000005</v>
      </c>
      <c r="E136">
        <v>2197</v>
      </c>
      <c r="F136">
        <v>2709.2</v>
      </c>
      <c r="G136">
        <v>0.84099999999999997</v>
      </c>
    </row>
    <row r="137" spans="1:7" x14ac:dyDescent="0.25">
      <c r="A137">
        <v>1.105</v>
      </c>
      <c r="B137">
        <v>2.1179999999999999</v>
      </c>
      <c r="C137">
        <v>122.03700000000001</v>
      </c>
      <c r="D137">
        <v>512.52</v>
      </c>
      <c r="E137">
        <v>2196.8000000000002</v>
      </c>
      <c r="F137">
        <v>2709.32</v>
      </c>
      <c r="G137">
        <v>0.83919999999999995</v>
      </c>
    </row>
    <row r="138" spans="1:7" x14ac:dyDescent="0.25">
      <c r="A138">
        <v>1.1200000000000001</v>
      </c>
      <c r="B138">
        <v>2.133</v>
      </c>
      <c r="C138">
        <v>122.268</v>
      </c>
      <c r="D138">
        <v>513.48</v>
      </c>
      <c r="E138">
        <v>2196.1999999999998</v>
      </c>
      <c r="F138">
        <v>2709.68</v>
      </c>
      <c r="G138">
        <v>0.83379999999999999</v>
      </c>
    </row>
    <row r="139" spans="1:7" x14ac:dyDescent="0.25">
      <c r="A139">
        <v>1.125</v>
      </c>
      <c r="B139">
        <v>2.1379999999999999</v>
      </c>
      <c r="C139">
        <v>122.345</v>
      </c>
      <c r="D139">
        <v>513.79999999999995</v>
      </c>
      <c r="E139">
        <v>2196</v>
      </c>
      <c r="F139">
        <v>2709.8</v>
      </c>
      <c r="G139">
        <v>0.83199999999999996</v>
      </c>
    </row>
    <row r="140" spans="1:7" x14ac:dyDescent="0.25">
      <c r="A140">
        <v>1.1399999999999999</v>
      </c>
      <c r="B140">
        <v>2.153</v>
      </c>
      <c r="C140">
        <v>122.57599999999999</v>
      </c>
      <c r="D140">
        <v>514.76</v>
      </c>
      <c r="E140">
        <v>2195.4</v>
      </c>
      <c r="F140">
        <v>2710.16</v>
      </c>
      <c r="G140">
        <v>0.8266</v>
      </c>
    </row>
    <row r="141" spans="1:7" x14ac:dyDescent="0.25">
      <c r="A141">
        <v>1.1499999999999999</v>
      </c>
      <c r="B141">
        <v>2.1629999999999998</v>
      </c>
      <c r="C141">
        <v>122.73</v>
      </c>
      <c r="D141">
        <v>515.4</v>
      </c>
      <c r="E141">
        <v>2195</v>
      </c>
      <c r="F141">
        <v>2710.4</v>
      </c>
      <c r="G141">
        <v>0.82299999999999995</v>
      </c>
    </row>
    <row r="142" spans="1:7" x14ac:dyDescent="0.25">
      <c r="A142">
        <v>1.155</v>
      </c>
      <c r="B142">
        <v>2.1680000000000001</v>
      </c>
      <c r="C142">
        <v>122.803</v>
      </c>
      <c r="D142">
        <v>515.73</v>
      </c>
      <c r="E142">
        <v>2194.7800000000002</v>
      </c>
      <c r="F142">
        <v>2710.51</v>
      </c>
      <c r="G142">
        <v>0.82130000000000003</v>
      </c>
    </row>
    <row r="143" spans="1:7" x14ac:dyDescent="0.25">
      <c r="A143">
        <v>1.17</v>
      </c>
      <c r="B143">
        <v>2.1829999999999998</v>
      </c>
      <c r="C143">
        <v>123.02200000000001</v>
      </c>
      <c r="D143">
        <v>516.72</v>
      </c>
      <c r="E143">
        <v>2194.12</v>
      </c>
      <c r="F143">
        <v>2710.84</v>
      </c>
      <c r="G143">
        <v>0.81620000000000004</v>
      </c>
    </row>
    <row r="144" spans="1:7" x14ac:dyDescent="0.25">
      <c r="A144">
        <v>1.19</v>
      </c>
      <c r="B144">
        <v>2.2029999999999998</v>
      </c>
      <c r="C144">
        <v>123.31399999999999</v>
      </c>
      <c r="D144">
        <v>518.04</v>
      </c>
      <c r="E144">
        <v>2193.2399999999998</v>
      </c>
      <c r="F144">
        <v>2711.28</v>
      </c>
      <c r="G144">
        <v>0.80940000000000001</v>
      </c>
    </row>
    <row r="145" spans="1:7" x14ac:dyDescent="0.25">
      <c r="A145">
        <v>1.2</v>
      </c>
      <c r="B145">
        <v>2.2130000000000001</v>
      </c>
      <c r="C145">
        <v>123.46</v>
      </c>
      <c r="D145">
        <v>518.70000000000005</v>
      </c>
      <c r="E145">
        <v>2192.8000000000002</v>
      </c>
      <c r="F145">
        <v>2711.5</v>
      </c>
      <c r="G145">
        <v>0.80600000000000005</v>
      </c>
    </row>
    <row r="146" spans="1:7" x14ac:dyDescent="0.25">
      <c r="A146">
        <v>1.2</v>
      </c>
      <c r="B146">
        <v>2.2130000000000001</v>
      </c>
      <c r="C146">
        <v>123.46</v>
      </c>
      <c r="D146">
        <v>518.70000000000005</v>
      </c>
      <c r="E146">
        <v>2192.8000000000002</v>
      </c>
      <c r="F146">
        <v>2711.5</v>
      </c>
      <c r="G146">
        <v>0.80600000000000005</v>
      </c>
    </row>
    <row r="147" spans="1:7" x14ac:dyDescent="0.25">
      <c r="A147">
        <v>1.21</v>
      </c>
      <c r="B147">
        <v>2.2229999999999999</v>
      </c>
      <c r="C147">
        <v>123.604</v>
      </c>
      <c r="D147">
        <v>519.28</v>
      </c>
      <c r="E147">
        <v>2192.38</v>
      </c>
      <c r="F147">
        <v>2711.66</v>
      </c>
      <c r="G147">
        <v>0.8024</v>
      </c>
    </row>
    <row r="148" spans="1:7" x14ac:dyDescent="0.25">
      <c r="A148">
        <v>1.2350000000000001</v>
      </c>
      <c r="B148">
        <v>2.2480000000000002</v>
      </c>
      <c r="C148">
        <v>123.964</v>
      </c>
      <c r="D148">
        <v>520.73</v>
      </c>
      <c r="E148">
        <v>2191.33</v>
      </c>
      <c r="F148">
        <v>2712.06</v>
      </c>
      <c r="G148">
        <v>0.79339999999999999</v>
      </c>
    </row>
    <row r="149" spans="1:7" x14ac:dyDescent="0.25">
      <c r="A149">
        <v>1.25</v>
      </c>
      <c r="B149">
        <v>2.2629999999999999</v>
      </c>
      <c r="C149">
        <v>124.18</v>
      </c>
      <c r="D149">
        <v>521.6</v>
      </c>
      <c r="E149">
        <v>2190.6999999999998</v>
      </c>
      <c r="F149">
        <v>2712.3</v>
      </c>
      <c r="G149">
        <v>0.78800000000000003</v>
      </c>
    </row>
    <row r="150" spans="1:7" x14ac:dyDescent="0.25">
      <c r="A150">
        <v>1.26</v>
      </c>
      <c r="B150">
        <v>2.2730000000000001</v>
      </c>
      <c r="C150">
        <v>124.324</v>
      </c>
      <c r="D150">
        <v>522.20000000000005</v>
      </c>
      <c r="E150">
        <v>2190.3000000000002</v>
      </c>
      <c r="F150">
        <v>2712.5</v>
      </c>
      <c r="G150">
        <v>0.78500000000000003</v>
      </c>
    </row>
    <row r="151" spans="1:7" x14ac:dyDescent="0.25">
      <c r="A151">
        <v>1.2649999999999999</v>
      </c>
      <c r="B151">
        <v>2.278</v>
      </c>
      <c r="C151">
        <v>124.396</v>
      </c>
      <c r="D151">
        <v>522.5</v>
      </c>
      <c r="E151">
        <v>2190.1</v>
      </c>
      <c r="F151">
        <v>2712.6</v>
      </c>
      <c r="G151">
        <v>0.78349999999999997</v>
      </c>
    </row>
    <row r="152" spans="1:7" x14ac:dyDescent="0.25">
      <c r="A152">
        <v>1.2749999999999999</v>
      </c>
      <c r="B152">
        <v>2.2879999999999998</v>
      </c>
      <c r="C152">
        <v>124.54</v>
      </c>
      <c r="D152">
        <v>523.1</v>
      </c>
      <c r="E152">
        <v>2189.6999999999998</v>
      </c>
      <c r="F152">
        <v>2712.8</v>
      </c>
      <c r="G152">
        <v>0.78049999999999997</v>
      </c>
    </row>
    <row r="153" spans="1:7" x14ac:dyDescent="0.25">
      <c r="A153">
        <v>1.28</v>
      </c>
      <c r="B153">
        <v>2.2930000000000001</v>
      </c>
      <c r="C153">
        <v>124.61199999999999</v>
      </c>
      <c r="D153">
        <v>523.4</v>
      </c>
      <c r="E153">
        <v>2189.5</v>
      </c>
      <c r="F153">
        <v>2712.9</v>
      </c>
      <c r="G153">
        <v>0.77900000000000003</v>
      </c>
    </row>
    <row r="154" spans="1:7" x14ac:dyDescent="0.25">
      <c r="A154">
        <v>1.3</v>
      </c>
      <c r="B154">
        <v>2.3130000000000002</v>
      </c>
      <c r="C154">
        <v>124.9</v>
      </c>
      <c r="D154">
        <v>524.6</v>
      </c>
      <c r="E154">
        <v>2188.6999999999998</v>
      </c>
      <c r="F154">
        <v>2713.3</v>
      </c>
      <c r="G154">
        <v>0.77300000000000002</v>
      </c>
    </row>
    <row r="155" spans="1:7" x14ac:dyDescent="0.25">
      <c r="A155">
        <v>1.32</v>
      </c>
      <c r="B155">
        <v>2.3330000000000002</v>
      </c>
      <c r="C155">
        <v>125.176</v>
      </c>
      <c r="D155">
        <v>525.79999999999995</v>
      </c>
      <c r="E155">
        <v>2187.9</v>
      </c>
      <c r="F155">
        <v>2713.7</v>
      </c>
      <c r="G155">
        <v>0.76659999999999995</v>
      </c>
    </row>
    <row r="156" spans="1:7" x14ac:dyDescent="0.25">
      <c r="A156">
        <v>1.33</v>
      </c>
      <c r="B156">
        <v>2.343</v>
      </c>
      <c r="C156">
        <v>125.31399999999999</v>
      </c>
      <c r="D156">
        <v>526.4</v>
      </c>
      <c r="E156">
        <v>2187.5</v>
      </c>
      <c r="F156">
        <v>2713.9</v>
      </c>
      <c r="G156">
        <v>0.76339999999999997</v>
      </c>
    </row>
    <row r="157" spans="1:7" x14ac:dyDescent="0.25">
      <c r="A157">
        <v>1.35</v>
      </c>
      <c r="B157">
        <v>2.363</v>
      </c>
      <c r="C157">
        <v>125.59</v>
      </c>
      <c r="D157">
        <v>527.6</v>
      </c>
      <c r="E157">
        <v>2186.6999999999998</v>
      </c>
      <c r="F157">
        <v>2714.3</v>
      </c>
      <c r="G157">
        <v>0.75700000000000001</v>
      </c>
    </row>
    <row r="158" spans="1:7" x14ac:dyDescent="0.25">
      <c r="A158">
        <v>1.36</v>
      </c>
      <c r="B158">
        <v>2.3730000000000002</v>
      </c>
      <c r="C158">
        <v>125.72799999999999</v>
      </c>
      <c r="D158">
        <v>528.17999999999995</v>
      </c>
      <c r="E158">
        <v>2186.3200000000002</v>
      </c>
      <c r="F158">
        <v>2714.5</v>
      </c>
      <c r="G158">
        <v>0.75419999999999998</v>
      </c>
    </row>
    <row r="159" spans="1:7" x14ac:dyDescent="0.25">
      <c r="A159">
        <v>1.365</v>
      </c>
      <c r="B159">
        <v>2.3780000000000001</v>
      </c>
      <c r="C159">
        <v>125.797</v>
      </c>
      <c r="D159">
        <v>528.47</v>
      </c>
      <c r="E159">
        <v>2186.13</v>
      </c>
      <c r="F159">
        <v>2714.6</v>
      </c>
      <c r="G159">
        <v>0.75280000000000002</v>
      </c>
    </row>
    <row r="160" spans="1:7" x14ac:dyDescent="0.25">
      <c r="A160">
        <v>1.375</v>
      </c>
      <c r="B160">
        <v>2.3879999999999999</v>
      </c>
      <c r="C160">
        <v>125.935</v>
      </c>
      <c r="D160">
        <v>529.04999999999995</v>
      </c>
      <c r="E160">
        <v>2185.75</v>
      </c>
      <c r="F160">
        <v>2714.8</v>
      </c>
      <c r="G160">
        <v>0.75</v>
      </c>
    </row>
    <row r="161" spans="1:7" x14ac:dyDescent="0.25">
      <c r="A161">
        <v>1.38</v>
      </c>
      <c r="B161">
        <v>2.3929999999999998</v>
      </c>
      <c r="C161">
        <v>126.004</v>
      </c>
      <c r="D161">
        <v>529.34</v>
      </c>
      <c r="E161">
        <v>2185.56</v>
      </c>
      <c r="F161">
        <v>2714.9</v>
      </c>
      <c r="G161">
        <v>0.74860000000000004</v>
      </c>
    </row>
    <row r="162" spans="1:7" x14ac:dyDescent="0.25">
      <c r="A162">
        <v>1.4</v>
      </c>
      <c r="B162">
        <v>2.4129999999999998</v>
      </c>
      <c r="C162">
        <v>126.28</v>
      </c>
      <c r="D162">
        <v>530.5</v>
      </c>
      <c r="E162">
        <v>2184.8000000000002</v>
      </c>
      <c r="F162">
        <v>2715.3</v>
      </c>
      <c r="G162">
        <v>0.74299999999999999</v>
      </c>
    </row>
    <row r="163" spans="1:7" x14ac:dyDescent="0.25">
      <c r="A163">
        <v>1.425</v>
      </c>
      <c r="B163">
        <v>2.4380000000000002</v>
      </c>
      <c r="C163">
        <v>126.62</v>
      </c>
      <c r="D163">
        <v>531.9</v>
      </c>
      <c r="E163">
        <v>2183.85</v>
      </c>
      <c r="F163">
        <v>2715.75</v>
      </c>
      <c r="G163">
        <v>0.73550000000000004</v>
      </c>
    </row>
    <row r="164" spans="1:7" x14ac:dyDescent="0.25">
      <c r="A164">
        <v>1.43</v>
      </c>
      <c r="B164">
        <v>2.4430000000000001</v>
      </c>
      <c r="C164">
        <v>126.688</v>
      </c>
      <c r="D164">
        <v>532.17999999999995</v>
      </c>
      <c r="E164">
        <v>2183.66</v>
      </c>
      <c r="F164">
        <v>2715.84</v>
      </c>
      <c r="G164">
        <v>0.73399999999999999</v>
      </c>
    </row>
    <row r="165" spans="1:7" x14ac:dyDescent="0.25">
      <c r="A165">
        <v>1.44</v>
      </c>
      <c r="B165">
        <v>2.4529999999999998</v>
      </c>
      <c r="C165">
        <v>126.824</v>
      </c>
      <c r="D165">
        <v>532.74</v>
      </c>
      <c r="E165">
        <v>2183.2800000000002</v>
      </c>
      <c r="F165">
        <v>2716.02</v>
      </c>
      <c r="G165">
        <v>0.73099999999999998</v>
      </c>
    </row>
    <row r="166" spans="1:7" x14ac:dyDescent="0.25">
      <c r="A166">
        <v>1.44</v>
      </c>
      <c r="B166">
        <v>2.4529999999999998</v>
      </c>
      <c r="C166">
        <v>126.824</v>
      </c>
      <c r="D166">
        <v>532.74</v>
      </c>
      <c r="E166">
        <v>2183.2800000000002</v>
      </c>
      <c r="F166">
        <v>2716.02</v>
      </c>
      <c r="G166">
        <v>0.73099999999999998</v>
      </c>
    </row>
    <row r="167" spans="1:7" x14ac:dyDescent="0.25">
      <c r="A167">
        <v>1.4450000000000001</v>
      </c>
      <c r="B167">
        <v>2.4580000000000002</v>
      </c>
      <c r="C167">
        <v>126.892</v>
      </c>
      <c r="D167">
        <v>533.02</v>
      </c>
      <c r="E167">
        <v>2183.09</v>
      </c>
      <c r="F167">
        <v>2716.11</v>
      </c>
      <c r="G167">
        <v>0.72950000000000004</v>
      </c>
    </row>
    <row r="168" spans="1:7" x14ac:dyDescent="0.25">
      <c r="A168">
        <v>1.45</v>
      </c>
      <c r="B168">
        <v>2.4630000000000001</v>
      </c>
      <c r="C168">
        <v>126.96</v>
      </c>
      <c r="D168">
        <v>533.29999999999995</v>
      </c>
      <c r="E168">
        <v>2182.9</v>
      </c>
      <c r="F168">
        <v>2716.2</v>
      </c>
      <c r="G168">
        <v>0.72799999999999998</v>
      </c>
    </row>
    <row r="169" spans="1:7" x14ac:dyDescent="0.25">
      <c r="A169">
        <v>1.47</v>
      </c>
      <c r="B169">
        <v>2.4830000000000001</v>
      </c>
      <c r="C169">
        <v>127.224</v>
      </c>
      <c r="D169">
        <v>534.41999999999996</v>
      </c>
      <c r="E169">
        <v>2182.14</v>
      </c>
      <c r="F169">
        <v>2716.56</v>
      </c>
      <c r="G169">
        <v>0.72240000000000004</v>
      </c>
    </row>
    <row r="170" spans="1:7" x14ac:dyDescent="0.25">
      <c r="A170">
        <v>1.4850000000000001</v>
      </c>
      <c r="B170">
        <v>2.4980000000000002</v>
      </c>
      <c r="C170">
        <v>127.422</v>
      </c>
      <c r="D170">
        <v>535.26</v>
      </c>
      <c r="E170">
        <v>2181.5700000000002</v>
      </c>
      <c r="F170">
        <v>2716.83</v>
      </c>
      <c r="G170">
        <v>0.71819999999999995</v>
      </c>
    </row>
    <row r="171" spans="1:7" x14ac:dyDescent="0.25">
      <c r="A171">
        <v>1.4950000000000001</v>
      </c>
      <c r="B171">
        <v>2.508</v>
      </c>
      <c r="C171">
        <v>127.554</v>
      </c>
      <c r="D171">
        <v>535.82000000000005</v>
      </c>
      <c r="E171">
        <v>2181.19</v>
      </c>
      <c r="F171">
        <v>2717.01</v>
      </c>
      <c r="G171">
        <v>0.71540000000000004</v>
      </c>
    </row>
    <row r="172" spans="1:7" x14ac:dyDescent="0.25">
      <c r="A172">
        <v>1.5</v>
      </c>
      <c r="B172">
        <v>2.5129999999999999</v>
      </c>
      <c r="C172">
        <v>127.62</v>
      </c>
      <c r="D172">
        <v>536.1</v>
      </c>
      <c r="E172">
        <v>2181</v>
      </c>
      <c r="F172">
        <v>2717.1</v>
      </c>
      <c r="G172">
        <v>0.71399999999999997</v>
      </c>
    </row>
    <row r="173" spans="1:7" x14ac:dyDescent="0.25">
      <c r="A173">
        <v>1.52</v>
      </c>
      <c r="B173">
        <v>2.5329999999999999</v>
      </c>
      <c r="C173">
        <v>127.876</v>
      </c>
      <c r="D173">
        <v>537.22</v>
      </c>
      <c r="E173">
        <v>2180.2399999999998</v>
      </c>
      <c r="F173">
        <v>2717.46</v>
      </c>
      <c r="G173">
        <v>0.70879999999999999</v>
      </c>
    </row>
    <row r="174" spans="1:7" x14ac:dyDescent="0.25">
      <c r="A174">
        <v>1.53</v>
      </c>
      <c r="B174">
        <v>2.5430000000000001</v>
      </c>
      <c r="C174">
        <v>128.00399999999999</v>
      </c>
      <c r="D174">
        <v>537.78</v>
      </c>
      <c r="E174">
        <v>2179.86</v>
      </c>
      <c r="F174">
        <v>2717.64</v>
      </c>
      <c r="G174">
        <v>0.70620000000000005</v>
      </c>
    </row>
    <row r="175" spans="1:7" x14ac:dyDescent="0.25">
      <c r="A175">
        <v>1.54</v>
      </c>
      <c r="B175">
        <v>2.5529999999999999</v>
      </c>
      <c r="C175">
        <v>128.13200000000001</v>
      </c>
      <c r="D175">
        <v>538.34</v>
      </c>
      <c r="E175">
        <v>2179.48</v>
      </c>
      <c r="F175">
        <v>2717.82</v>
      </c>
      <c r="G175">
        <v>0.7036</v>
      </c>
    </row>
    <row r="176" spans="1:7" x14ac:dyDescent="0.25">
      <c r="A176">
        <v>1.55</v>
      </c>
      <c r="B176">
        <v>2.5630000000000002</v>
      </c>
      <c r="C176">
        <v>128.26</v>
      </c>
      <c r="D176">
        <v>538.9</v>
      </c>
      <c r="E176">
        <v>2179.1</v>
      </c>
      <c r="F176">
        <v>2718</v>
      </c>
      <c r="G176">
        <v>0.70099999999999996</v>
      </c>
    </row>
    <row r="177" spans="1:7" x14ac:dyDescent="0.25">
      <c r="A177">
        <v>1.56</v>
      </c>
      <c r="B177">
        <v>2.573</v>
      </c>
      <c r="C177">
        <v>128.386</v>
      </c>
      <c r="D177">
        <v>539.44000000000005</v>
      </c>
      <c r="E177">
        <v>2178.7399999999998</v>
      </c>
      <c r="F177">
        <v>2718.18</v>
      </c>
      <c r="G177">
        <v>0.6986</v>
      </c>
    </row>
    <row r="178" spans="1:7" x14ac:dyDescent="0.25">
      <c r="A178">
        <v>1.575</v>
      </c>
      <c r="B178">
        <v>2.5880000000000001</v>
      </c>
      <c r="C178">
        <v>128.57499999999999</v>
      </c>
      <c r="D178">
        <v>540.25</v>
      </c>
      <c r="E178">
        <v>2178.1999999999998</v>
      </c>
      <c r="F178">
        <v>2718.45</v>
      </c>
      <c r="G178">
        <v>0.69499999999999995</v>
      </c>
    </row>
    <row r="179" spans="1:7" x14ac:dyDescent="0.25">
      <c r="A179">
        <v>1.595</v>
      </c>
      <c r="B179">
        <v>2.6080000000000001</v>
      </c>
      <c r="C179">
        <v>128.827</v>
      </c>
      <c r="D179">
        <v>541.33000000000004</v>
      </c>
      <c r="E179">
        <v>2177.48</v>
      </c>
      <c r="F179">
        <v>2718.81</v>
      </c>
      <c r="G179">
        <v>0.69020000000000004</v>
      </c>
    </row>
    <row r="180" spans="1:7" x14ac:dyDescent="0.25">
      <c r="A180">
        <v>1.6</v>
      </c>
      <c r="B180">
        <v>2.613</v>
      </c>
      <c r="C180">
        <v>128.88999999999999</v>
      </c>
      <c r="D180">
        <v>541.6</v>
      </c>
      <c r="E180">
        <v>2177.3000000000002</v>
      </c>
      <c r="F180">
        <v>2718.9</v>
      </c>
      <c r="G180">
        <v>0.68899999999999995</v>
      </c>
    </row>
    <row r="181" spans="1:7" x14ac:dyDescent="0.25">
      <c r="A181">
        <v>1.61</v>
      </c>
      <c r="B181">
        <v>2.6230000000000002</v>
      </c>
      <c r="C181">
        <v>129.01400000000001</v>
      </c>
      <c r="D181">
        <v>542.16</v>
      </c>
      <c r="E181">
        <v>2176.94</v>
      </c>
      <c r="F181">
        <v>2719.1</v>
      </c>
      <c r="G181">
        <v>0.68659999999999999</v>
      </c>
    </row>
    <row r="182" spans="1:7" x14ac:dyDescent="0.25">
      <c r="A182">
        <v>1.615</v>
      </c>
      <c r="B182">
        <v>2.6280000000000001</v>
      </c>
      <c r="C182">
        <v>129.07599999999999</v>
      </c>
      <c r="D182">
        <v>542.44000000000005</v>
      </c>
      <c r="E182">
        <v>2176.7600000000002</v>
      </c>
      <c r="F182">
        <v>2719.2</v>
      </c>
      <c r="G182">
        <v>0.68540000000000001</v>
      </c>
    </row>
    <row r="183" spans="1:7" x14ac:dyDescent="0.25">
      <c r="A183">
        <v>1.62</v>
      </c>
      <c r="B183">
        <v>2.633</v>
      </c>
      <c r="C183">
        <v>129.13800000000001</v>
      </c>
      <c r="D183">
        <v>542.72</v>
      </c>
      <c r="E183">
        <v>2176.58</v>
      </c>
      <c r="F183">
        <v>2719.3</v>
      </c>
      <c r="G183">
        <v>0.68420000000000003</v>
      </c>
    </row>
    <row r="184" spans="1:7" x14ac:dyDescent="0.25">
      <c r="A184">
        <v>1.625</v>
      </c>
      <c r="B184">
        <v>2.6379999999999999</v>
      </c>
      <c r="C184">
        <v>129.19999999999999</v>
      </c>
      <c r="D184">
        <v>543</v>
      </c>
      <c r="E184">
        <v>2176.4</v>
      </c>
      <c r="F184">
        <v>2719.4</v>
      </c>
      <c r="G184">
        <v>0.68300000000000005</v>
      </c>
    </row>
    <row r="185" spans="1:7" x14ac:dyDescent="0.25">
      <c r="A185">
        <v>1.65</v>
      </c>
      <c r="B185">
        <v>2.6629999999999998</v>
      </c>
      <c r="C185">
        <v>129.51</v>
      </c>
      <c r="D185">
        <v>544.4</v>
      </c>
      <c r="E185">
        <v>2175.5</v>
      </c>
      <c r="F185">
        <v>2719.9</v>
      </c>
      <c r="G185">
        <v>0.67700000000000005</v>
      </c>
    </row>
    <row r="186" spans="1:7" x14ac:dyDescent="0.25">
      <c r="A186">
        <v>1.65</v>
      </c>
      <c r="B186">
        <v>2.6629999999999998</v>
      </c>
      <c r="C186">
        <v>129.51</v>
      </c>
      <c r="D186">
        <v>544.4</v>
      </c>
      <c r="E186">
        <v>2175.5</v>
      </c>
      <c r="F186">
        <v>2719.9</v>
      </c>
      <c r="G186">
        <v>0.67700000000000005</v>
      </c>
    </row>
    <row r="187" spans="1:7" x14ac:dyDescent="0.25">
      <c r="A187">
        <v>1.68</v>
      </c>
      <c r="B187">
        <v>2.6930000000000001</v>
      </c>
      <c r="C187">
        <v>129.88200000000001</v>
      </c>
      <c r="D187">
        <v>546.02</v>
      </c>
      <c r="E187">
        <v>2174.42</v>
      </c>
      <c r="F187">
        <v>2720.44</v>
      </c>
      <c r="G187">
        <v>0.66979999999999995</v>
      </c>
    </row>
    <row r="188" spans="1:7" x14ac:dyDescent="0.25">
      <c r="A188">
        <v>1.68</v>
      </c>
      <c r="B188">
        <v>2.6930000000000001</v>
      </c>
      <c r="C188">
        <v>129.88200000000001</v>
      </c>
      <c r="D188">
        <v>546.02</v>
      </c>
      <c r="E188">
        <v>2174.42</v>
      </c>
      <c r="F188">
        <v>2720.44</v>
      </c>
      <c r="G188">
        <v>0.66979999999999995</v>
      </c>
    </row>
    <row r="189" spans="1:7" x14ac:dyDescent="0.25">
      <c r="A189">
        <v>1.69</v>
      </c>
      <c r="B189">
        <v>2.7029999999999998</v>
      </c>
      <c r="C189">
        <v>130.006</v>
      </c>
      <c r="D189">
        <v>546.55999999999995</v>
      </c>
      <c r="E189">
        <v>2174.06</v>
      </c>
      <c r="F189">
        <v>2720.62</v>
      </c>
      <c r="G189">
        <v>0.66739999999999999</v>
      </c>
    </row>
    <row r="190" spans="1:7" x14ac:dyDescent="0.25">
      <c r="A190">
        <v>1.7</v>
      </c>
      <c r="B190">
        <v>2.7130000000000001</v>
      </c>
      <c r="C190">
        <v>130.13</v>
      </c>
      <c r="D190">
        <v>547.1</v>
      </c>
      <c r="E190">
        <v>2173.6999999999998</v>
      </c>
      <c r="F190">
        <v>2720.8</v>
      </c>
      <c r="G190">
        <v>0.66500000000000004</v>
      </c>
    </row>
    <row r="191" spans="1:7" x14ac:dyDescent="0.25">
      <c r="A191">
        <v>1.7050000000000001</v>
      </c>
      <c r="B191">
        <v>2.718</v>
      </c>
      <c r="C191">
        <v>130.19200000000001</v>
      </c>
      <c r="D191">
        <v>547.36</v>
      </c>
      <c r="E191">
        <v>2173.52</v>
      </c>
      <c r="F191">
        <v>2720.88</v>
      </c>
      <c r="G191">
        <v>0.66390000000000005</v>
      </c>
    </row>
    <row r="192" spans="1:7" x14ac:dyDescent="0.25">
      <c r="A192">
        <v>1.71</v>
      </c>
      <c r="B192">
        <v>2.7229999999999999</v>
      </c>
      <c r="C192">
        <v>130.25399999999999</v>
      </c>
      <c r="D192">
        <v>547.62</v>
      </c>
      <c r="E192">
        <v>2173.34</v>
      </c>
      <c r="F192">
        <v>2720.96</v>
      </c>
      <c r="G192">
        <v>0.66279999999999994</v>
      </c>
    </row>
    <row r="193" spans="1:7" x14ac:dyDescent="0.25">
      <c r="A193">
        <v>1.7250000000000001</v>
      </c>
      <c r="B193">
        <v>2.738</v>
      </c>
      <c r="C193">
        <v>130.44</v>
      </c>
      <c r="D193">
        <v>548.4</v>
      </c>
      <c r="E193">
        <v>2172.8000000000002</v>
      </c>
      <c r="F193">
        <v>2721.2</v>
      </c>
      <c r="G193">
        <v>0.65949999999999998</v>
      </c>
    </row>
    <row r="194" spans="1:7" x14ac:dyDescent="0.25">
      <c r="A194">
        <v>1.74</v>
      </c>
      <c r="B194">
        <v>2.7530000000000001</v>
      </c>
      <c r="C194">
        <v>130.626</v>
      </c>
      <c r="D194">
        <v>549.17999999999995</v>
      </c>
      <c r="E194">
        <v>2172.2600000000002</v>
      </c>
      <c r="F194">
        <v>2721.44</v>
      </c>
      <c r="G194">
        <v>0.65620000000000001</v>
      </c>
    </row>
    <row r="195" spans="1:7" x14ac:dyDescent="0.25">
      <c r="A195">
        <v>1.75</v>
      </c>
      <c r="B195">
        <v>2.7629999999999999</v>
      </c>
      <c r="C195">
        <v>130.75</v>
      </c>
      <c r="D195">
        <v>549.70000000000005</v>
      </c>
      <c r="E195">
        <v>2171.9</v>
      </c>
      <c r="F195">
        <v>2721.6</v>
      </c>
      <c r="G195">
        <v>0.65400000000000003</v>
      </c>
    </row>
    <row r="196" spans="1:7" x14ac:dyDescent="0.25">
      <c r="A196">
        <v>1.7549999999999999</v>
      </c>
      <c r="B196">
        <v>2.7679999999999998</v>
      </c>
      <c r="C196">
        <v>130.81200000000001</v>
      </c>
      <c r="D196">
        <v>549.96</v>
      </c>
      <c r="E196">
        <v>2171.7199999999998</v>
      </c>
      <c r="F196">
        <v>2721.68</v>
      </c>
      <c r="G196">
        <v>0.65290000000000004</v>
      </c>
    </row>
    <row r="197" spans="1:7" x14ac:dyDescent="0.25">
      <c r="A197">
        <v>1.76</v>
      </c>
      <c r="B197">
        <v>2.7730000000000001</v>
      </c>
      <c r="C197">
        <v>130.874</v>
      </c>
      <c r="D197">
        <v>550.22</v>
      </c>
      <c r="E197">
        <v>2171.54</v>
      </c>
      <c r="F197">
        <v>2721.76</v>
      </c>
      <c r="G197">
        <v>0.65180000000000005</v>
      </c>
    </row>
    <row r="198" spans="1:7" x14ac:dyDescent="0.25">
      <c r="A198">
        <v>1.7849999999999999</v>
      </c>
      <c r="B198">
        <v>2.798</v>
      </c>
      <c r="C198">
        <v>131.184</v>
      </c>
      <c r="D198">
        <v>551.52</v>
      </c>
      <c r="E198">
        <v>2170.64</v>
      </c>
      <c r="F198">
        <v>2722.16</v>
      </c>
      <c r="G198">
        <v>0.64629999999999999</v>
      </c>
    </row>
    <row r="199" spans="1:7" x14ac:dyDescent="0.25">
      <c r="A199">
        <v>1.8</v>
      </c>
      <c r="B199">
        <v>2.8130000000000002</v>
      </c>
      <c r="C199">
        <v>131.37</v>
      </c>
      <c r="D199">
        <v>552.29999999999995</v>
      </c>
      <c r="E199">
        <v>2170.1</v>
      </c>
      <c r="F199">
        <v>2722.4</v>
      </c>
      <c r="G199">
        <v>0.64300000000000002</v>
      </c>
    </row>
    <row r="200" spans="1:7" x14ac:dyDescent="0.25">
      <c r="A200">
        <v>1.8</v>
      </c>
      <c r="B200">
        <v>2.8130000000000002</v>
      </c>
      <c r="C200">
        <v>131.37</v>
      </c>
      <c r="D200">
        <v>552.29999999999995</v>
      </c>
      <c r="E200">
        <v>2170.1</v>
      </c>
      <c r="F200">
        <v>2722.4</v>
      </c>
      <c r="G200">
        <v>0.64300000000000002</v>
      </c>
    </row>
    <row r="201" spans="1:7" x14ac:dyDescent="0.25">
      <c r="A201">
        <v>1.8049999999999999</v>
      </c>
      <c r="B201">
        <v>2.8180000000000001</v>
      </c>
      <c r="C201">
        <v>131.429</v>
      </c>
      <c r="D201">
        <v>552.54999999999995</v>
      </c>
      <c r="E201">
        <v>2169.92</v>
      </c>
      <c r="F201">
        <v>2722.47</v>
      </c>
      <c r="G201">
        <v>0.64190000000000003</v>
      </c>
    </row>
    <row r="202" spans="1:7" x14ac:dyDescent="0.25">
      <c r="A202">
        <v>1.8149999999999999</v>
      </c>
      <c r="B202">
        <v>2.8279999999999998</v>
      </c>
      <c r="C202">
        <v>131.547</v>
      </c>
      <c r="D202">
        <v>553.04999999999995</v>
      </c>
      <c r="E202">
        <v>2169.56</v>
      </c>
      <c r="F202">
        <v>2722.61</v>
      </c>
      <c r="G202">
        <v>0.63970000000000005</v>
      </c>
    </row>
    <row r="203" spans="1:7" x14ac:dyDescent="0.25">
      <c r="A203">
        <v>1.82</v>
      </c>
      <c r="B203">
        <v>2.8330000000000002</v>
      </c>
      <c r="C203">
        <v>131.60599999999999</v>
      </c>
      <c r="D203">
        <v>553.29999999999995</v>
      </c>
      <c r="E203">
        <v>2169.38</v>
      </c>
      <c r="F203">
        <v>2722.68</v>
      </c>
      <c r="G203">
        <v>0.63859999999999995</v>
      </c>
    </row>
    <row r="204" spans="1:7" x14ac:dyDescent="0.25">
      <c r="A204">
        <v>1.84</v>
      </c>
      <c r="B204">
        <v>2.8530000000000002</v>
      </c>
      <c r="C204">
        <v>131.84200000000001</v>
      </c>
      <c r="D204">
        <v>554.29999999999995</v>
      </c>
      <c r="E204">
        <v>2168.66</v>
      </c>
      <c r="F204">
        <v>2722.96</v>
      </c>
      <c r="G204">
        <v>0.63419999999999999</v>
      </c>
    </row>
    <row r="205" spans="1:7" x14ac:dyDescent="0.25">
      <c r="A205">
        <v>1.85</v>
      </c>
      <c r="B205">
        <v>2.863</v>
      </c>
      <c r="C205">
        <v>131.96</v>
      </c>
      <c r="D205">
        <v>554.79999999999995</v>
      </c>
      <c r="E205">
        <v>2168.3000000000002</v>
      </c>
      <c r="F205">
        <v>2723.1</v>
      </c>
      <c r="G205">
        <v>0.63200000000000001</v>
      </c>
    </row>
    <row r="206" spans="1:7" x14ac:dyDescent="0.25">
      <c r="A206">
        <v>1.86</v>
      </c>
      <c r="B206">
        <v>2.8730000000000002</v>
      </c>
      <c r="C206">
        <v>132.07599999999999</v>
      </c>
      <c r="D206">
        <v>555.29999999999995</v>
      </c>
      <c r="E206">
        <v>2167.98</v>
      </c>
      <c r="F206">
        <v>2723.28</v>
      </c>
      <c r="G206">
        <v>0.63</v>
      </c>
    </row>
    <row r="207" spans="1:7" x14ac:dyDescent="0.25">
      <c r="A207">
        <v>1.87</v>
      </c>
      <c r="B207">
        <v>2.883</v>
      </c>
      <c r="C207">
        <v>132.19200000000001</v>
      </c>
      <c r="D207">
        <v>555.79999999999995</v>
      </c>
      <c r="E207">
        <v>2167.66</v>
      </c>
      <c r="F207">
        <v>2723.46</v>
      </c>
      <c r="G207">
        <v>0.628</v>
      </c>
    </row>
    <row r="208" spans="1:7" x14ac:dyDescent="0.25">
      <c r="A208">
        <v>1.875</v>
      </c>
      <c r="B208">
        <v>2.8879999999999999</v>
      </c>
      <c r="C208">
        <v>132.25</v>
      </c>
      <c r="D208">
        <v>556.04999999999995</v>
      </c>
      <c r="E208">
        <v>2167.5</v>
      </c>
      <c r="F208">
        <v>2723.55</v>
      </c>
      <c r="G208">
        <v>0.627</v>
      </c>
    </row>
    <row r="209" spans="1:7" x14ac:dyDescent="0.25">
      <c r="A209">
        <v>1.885</v>
      </c>
      <c r="B209">
        <v>2.8980000000000001</v>
      </c>
      <c r="C209">
        <v>132.36600000000001</v>
      </c>
      <c r="D209">
        <v>556.54999999999995</v>
      </c>
      <c r="E209">
        <v>2167.1799999999998</v>
      </c>
      <c r="F209">
        <v>2723.73</v>
      </c>
      <c r="G209">
        <v>0.625</v>
      </c>
    </row>
    <row r="210" spans="1:7" x14ac:dyDescent="0.25">
      <c r="A210">
        <v>1.89</v>
      </c>
      <c r="B210">
        <v>2.903</v>
      </c>
      <c r="C210">
        <v>132.42400000000001</v>
      </c>
      <c r="D210">
        <v>556.79999999999995</v>
      </c>
      <c r="E210">
        <v>2167.02</v>
      </c>
      <c r="F210">
        <v>2723.82</v>
      </c>
      <c r="G210">
        <v>0.624</v>
      </c>
    </row>
    <row r="211" spans="1:7" x14ac:dyDescent="0.25">
      <c r="A211">
        <v>1.89</v>
      </c>
      <c r="B211">
        <v>2.903</v>
      </c>
      <c r="C211">
        <v>132.42400000000001</v>
      </c>
      <c r="D211">
        <v>556.79999999999995</v>
      </c>
      <c r="E211">
        <v>2167.02</v>
      </c>
      <c r="F211">
        <v>2723.82</v>
      </c>
      <c r="G211">
        <v>0.624</v>
      </c>
    </row>
    <row r="212" spans="1:7" x14ac:dyDescent="0.25">
      <c r="A212">
        <v>1.9</v>
      </c>
      <c r="B212">
        <v>2.9129999999999998</v>
      </c>
      <c r="C212">
        <v>132.54</v>
      </c>
      <c r="D212">
        <v>557.29999999999995</v>
      </c>
      <c r="E212">
        <v>2166.6999999999998</v>
      </c>
      <c r="F212">
        <v>2724</v>
      </c>
      <c r="G212">
        <v>0.622</v>
      </c>
    </row>
    <row r="213" spans="1:7" x14ac:dyDescent="0.25">
      <c r="A213">
        <v>1.92</v>
      </c>
      <c r="B213">
        <v>2.9329999999999998</v>
      </c>
      <c r="C213">
        <v>132.77600000000001</v>
      </c>
      <c r="D213">
        <v>558.29999999999995</v>
      </c>
      <c r="E213">
        <v>2166.02</v>
      </c>
      <c r="F213">
        <v>2724.32</v>
      </c>
      <c r="G213">
        <v>0.61799999999999999</v>
      </c>
    </row>
    <row r="214" spans="1:7" x14ac:dyDescent="0.25">
      <c r="A214">
        <v>1.925</v>
      </c>
      <c r="B214">
        <v>2.9380000000000002</v>
      </c>
      <c r="C214">
        <v>132.83500000000001</v>
      </c>
      <c r="D214">
        <v>558.54999999999995</v>
      </c>
      <c r="E214">
        <v>2165.85</v>
      </c>
      <c r="F214">
        <v>2724.4</v>
      </c>
      <c r="G214">
        <v>0.61699999999999999</v>
      </c>
    </row>
    <row r="215" spans="1:7" x14ac:dyDescent="0.25">
      <c r="A215">
        <v>1.95</v>
      </c>
      <c r="B215">
        <v>2.9630000000000001</v>
      </c>
      <c r="C215">
        <v>133.13</v>
      </c>
      <c r="D215">
        <v>559.79999999999995</v>
      </c>
      <c r="E215">
        <v>2165</v>
      </c>
      <c r="F215">
        <v>2724.8</v>
      </c>
      <c r="G215">
        <v>0.61199999999999999</v>
      </c>
    </row>
    <row r="216" spans="1:7" x14ac:dyDescent="0.25">
      <c r="A216">
        <v>1.95</v>
      </c>
      <c r="B216">
        <v>2.9630000000000001</v>
      </c>
      <c r="C216">
        <v>133.13</v>
      </c>
      <c r="D216">
        <v>559.79999999999995</v>
      </c>
      <c r="E216">
        <v>2165</v>
      </c>
      <c r="F216">
        <v>2724.8</v>
      </c>
      <c r="G216">
        <v>0.61199999999999999</v>
      </c>
    </row>
    <row r="217" spans="1:7" x14ac:dyDescent="0.25">
      <c r="A217">
        <v>1.9550000000000001</v>
      </c>
      <c r="B217">
        <v>2.968</v>
      </c>
      <c r="C217">
        <v>133.18600000000001</v>
      </c>
      <c r="D217">
        <v>560.04</v>
      </c>
      <c r="E217">
        <v>2164.83</v>
      </c>
      <c r="F217">
        <v>2724.88</v>
      </c>
      <c r="G217">
        <v>0.61109999999999998</v>
      </c>
    </row>
    <row r="218" spans="1:7" x14ac:dyDescent="0.25">
      <c r="A218">
        <v>1.96</v>
      </c>
      <c r="B218">
        <v>2.9729999999999999</v>
      </c>
      <c r="C218">
        <v>133.24199999999999</v>
      </c>
      <c r="D218">
        <v>560.28</v>
      </c>
      <c r="E218">
        <v>2164.66</v>
      </c>
      <c r="F218">
        <v>2724.96</v>
      </c>
      <c r="G218">
        <v>0.61019999999999996</v>
      </c>
    </row>
    <row r="219" spans="1:7" x14ac:dyDescent="0.25">
      <c r="A219">
        <v>1.98</v>
      </c>
      <c r="B219">
        <v>2.9929999999999999</v>
      </c>
      <c r="C219">
        <v>133.46600000000001</v>
      </c>
      <c r="D219">
        <v>561.24</v>
      </c>
      <c r="E219">
        <v>2163.98</v>
      </c>
      <c r="F219">
        <v>2725.28</v>
      </c>
      <c r="G219">
        <v>0.60660000000000003</v>
      </c>
    </row>
    <row r="220" spans="1:7" x14ac:dyDescent="0.25">
      <c r="A220">
        <v>1.98</v>
      </c>
      <c r="B220">
        <v>2.9929999999999999</v>
      </c>
      <c r="C220">
        <v>133.46600000000001</v>
      </c>
      <c r="D220">
        <v>561.24</v>
      </c>
      <c r="E220">
        <v>2163.98</v>
      </c>
      <c r="F220">
        <v>2725.28</v>
      </c>
      <c r="G220">
        <v>0.60660000000000003</v>
      </c>
    </row>
    <row r="221" spans="1:7" x14ac:dyDescent="0.25">
      <c r="A221">
        <v>1.9950000000000001</v>
      </c>
      <c r="B221">
        <v>3.008</v>
      </c>
      <c r="C221">
        <v>133.63399999999999</v>
      </c>
      <c r="D221">
        <v>561.96</v>
      </c>
      <c r="E221">
        <v>2163.4699999999998</v>
      </c>
      <c r="F221">
        <v>2725.52</v>
      </c>
      <c r="G221">
        <v>0.60389999999999999</v>
      </c>
    </row>
    <row r="222" spans="1:7" x14ac:dyDescent="0.25">
      <c r="A222">
        <v>2</v>
      </c>
      <c r="B222">
        <v>3.0129999999999999</v>
      </c>
      <c r="C222">
        <v>133.69</v>
      </c>
      <c r="D222">
        <v>562.20000000000005</v>
      </c>
      <c r="E222">
        <v>2163.3000000000002</v>
      </c>
      <c r="F222">
        <v>2725.6</v>
      </c>
      <c r="G222">
        <v>0.60299999999999998</v>
      </c>
    </row>
    <row r="223" spans="1:7" x14ac:dyDescent="0.25">
      <c r="A223">
        <v>2.0150000000000001</v>
      </c>
      <c r="B223">
        <v>3.028</v>
      </c>
      <c r="C223">
        <v>133.858</v>
      </c>
      <c r="D223">
        <v>562.91999999999996</v>
      </c>
      <c r="E223">
        <v>2162.8200000000002</v>
      </c>
      <c r="F223">
        <v>2725.81</v>
      </c>
      <c r="G223">
        <v>0.60029999999999994</v>
      </c>
    </row>
    <row r="224" spans="1:7" x14ac:dyDescent="0.25">
      <c r="A224">
        <v>2.0249999999999999</v>
      </c>
      <c r="B224">
        <v>3.0379999999999998</v>
      </c>
      <c r="C224">
        <v>133.97</v>
      </c>
      <c r="D224">
        <v>563.4</v>
      </c>
      <c r="E224">
        <v>2162.5</v>
      </c>
      <c r="F224">
        <v>2725.95</v>
      </c>
      <c r="G224">
        <v>0.59850000000000003</v>
      </c>
    </row>
    <row r="225" spans="1:7" x14ac:dyDescent="0.25">
      <c r="A225">
        <v>2.0299999999999998</v>
      </c>
      <c r="B225">
        <v>3.0430000000000001</v>
      </c>
      <c r="C225">
        <v>134.02600000000001</v>
      </c>
      <c r="D225">
        <v>563.64</v>
      </c>
      <c r="E225">
        <v>2162.34</v>
      </c>
      <c r="F225">
        <v>2726.02</v>
      </c>
      <c r="G225">
        <v>0.59760000000000002</v>
      </c>
    </row>
    <row r="226" spans="1:7" x14ac:dyDescent="0.25">
      <c r="A226">
        <v>2.0350000000000001</v>
      </c>
      <c r="B226">
        <v>3.048</v>
      </c>
      <c r="C226">
        <v>134.08199999999999</v>
      </c>
      <c r="D226">
        <v>563.88</v>
      </c>
      <c r="E226">
        <v>2162.1799999999998</v>
      </c>
      <c r="F226">
        <v>2726.09</v>
      </c>
      <c r="G226">
        <v>0.59670000000000001</v>
      </c>
    </row>
    <row r="227" spans="1:7" x14ac:dyDescent="0.25">
      <c r="A227">
        <v>2.04</v>
      </c>
      <c r="B227">
        <v>3.0529999999999999</v>
      </c>
      <c r="C227">
        <v>134.13800000000001</v>
      </c>
      <c r="D227">
        <v>564.12</v>
      </c>
      <c r="E227">
        <v>2162.02</v>
      </c>
      <c r="F227">
        <v>2726.16</v>
      </c>
      <c r="G227">
        <v>0.5958</v>
      </c>
    </row>
    <row r="228" spans="1:7" x14ac:dyDescent="0.25">
      <c r="A228">
        <v>2.0499999999999998</v>
      </c>
      <c r="B228">
        <v>3.0630000000000002</v>
      </c>
      <c r="C228">
        <v>134.25</v>
      </c>
      <c r="D228">
        <v>564.6</v>
      </c>
      <c r="E228">
        <v>2161.6999999999998</v>
      </c>
      <c r="F228">
        <v>2726.3</v>
      </c>
      <c r="G228">
        <v>0.59399999999999997</v>
      </c>
    </row>
    <row r="229" spans="1:7" x14ac:dyDescent="0.25">
      <c r="A229">
        <v>2.0699999999999998</v>
      </c>
      <c r="B229">
        <v>3.0830000000000002</v>
      </c>
      <c r="C229">
        <v>134.47800000000001</v>
      </c>
      <c r="D229">
        <v>565.55999999999995</v>
      </c>
      <c r="E229">
        <v>2161.06</v>
      </c>
      <c r="F229">
        <v>2726.62</v>
      </c>
      <c r="G229">
        <v>0.59040000000000004</v>
      </c>
    </row>
    <row r="230" spans="1:7" x14ac:dyDescent="0.25">
      <c r="A230">
        <v>2.08</v>
      </c>
      <c r="B230">
        <v>3.093</v>
      </c>
      <c r="C230">
        <v>134.59200000000001</v>
      </c>
      <c r="D230">
        <v>566.04</v>
      </c>
      <c r="E230">
        <v>2160.7399999999998</v>
      </c>
      <c r="F230">
        <v>2726.78</v>
      </c>
      <c r="G230">
        <v>0.58860000000000001</v>
      </c>
    </row>
    <row r="231" spans="1:7" x14ac:dyDescent="0.25">
      <c r="A231">
        <v>2.09</v>
      </c>
      <c r="B231">
        <v>3.1030000000000002</v>
      </c>
      <c r="C231">
        <v>134.70599999999999</v>
      </c>
      <c r="D231">
        <v>566.52</v>
      </c>
      <c r="E231">
        <v>2160.42</v>
      </c>
      <c r="F231">
        <v>2726.94</v>
      </c>
      <c r="G231">
        <v>0.58679999999999999</v>
      </c>
    </row>
    <row r="232" spans="1:7" x14ac:dyDescent="0.25">
      <c r="A232">
        <v>2.1</v>
      </c>
      <c r="B232">
        <v>3.113</v>
      </c>
      <c r="C232">
        <v>134.82</v>
      </c>
      <c r="D232">
        <v>567</v>
      </c>
      <c r="E232">
        <v>2160.1</v>
      </c>
      <c r="F232">
        <v>2727.1</v>
      </c>
      <c r="G232">
        <v>0.58499999999999996</v>
      </c>
    </row>
    <row r="233" spans="1:7" x14ac:dyDescent="0.25">
      <c r="A233">
        <v>2.1</v>
      </c>
      <c r="B233">
        <v>3.113</v>
      </c>
      <c r="C233">
        <v>134.82</v>
      </c>
      <c r="D233">
        <v>567</v>
      </c>
      <c r="E233">
        <v>2160.1</v>
      </c>
      <c r="F233">
        <v>2727.1</v>
      </c>
      <c r="G233">
        <v>0.58499999999999996</v>
      </c>
    </row>
    <row r="234" spans="1:7" x14ac:dyDescent="0.25">
      <c r="A234">
        <v>2.125</v>
      </c>
      <c r="B234">
        <v>3.1379999999999999</v>
      </c>
      <c r="C234">
        <v>135.09</v>
      </c>
      <c r="D234">
        <v>568.20000000000005</v>
      </c>
      <c r="E234">
        <v>2159.3000000000002</v>
      </c>
      <c r="F234">
        <v>2727.5</v>
      </c>
      <c r="G234">
        <v>0.58050000000000002</v>
      </c>
    </row>
    <row r="235" spans="1:7" x14ac:dyDescent="0.25">
      <c r="A235">
        <v>2.145</v>
      </c>
      <c r="B235">
        <v>3.1579999999999999</v>
      </c>
      <c r="C235">
        <v>135.30600000000001</v>
      </c>
      <c r="D235">
        <v>569.16</v>
      </c>
      <c r="E235">
        <v>2158.66</v>
      </c>
      <c r="F235">
        <v>2727.82</v>
      </c>
      <c r="G235">
        <v>0.57689999999999997</v>
      </c>
    </row>
    <row r="236" spans="1:7" x14ac:dyDescent="0.25">
      <c r="A236">
        <v>2.15</v>
      </c>
      <c r="B236">
        <v>3.1629999999999998</v>
      </c>
      <c r="C236">
        <v>135.36000000000001</v>
      </c>
      <c r="D236">
        <v>569.4</v>
      </c>
      <c r="E236">
        <v>2158.5</v>
      </c>
      <c r="F236">
        <v>2727.9</v>
      </c>
      <c r="G236">
        <v>0.57599999999999996</v>
      </c>
    </row>
    <row r="237" spans="1:7" x14ac:dyDescent="0.25">
      <c r="A237">
        <v>2.16</v>
      </c>
      <c r="B237">
        <v>3.173</v>
      </c>
      <c r="C237">
        <v>135.464</v>
      </c>
      <c r="D237">
        <v>569.86</v>
      </c>
      <c r="E237">
        <v>2158.1799999999998</v>
      </c>
      <c r="F237">
        <v>2728.04</v>
      </c>
      <c r="G237">
        <v>0.57440000000000002</v>
      </c>
    </row>
    <row r="238" spans="1:7" x14ac:dyDescent="0.25">
      <c r="A238">
        <v>2.17</v>
      </c>
      <c r="B238">
        <v>3.1829999999999998</v>
      </c>
      <c r="C238">
        <v>135.56800000000001</v>
      </c>
      <c r="D238">
        <v>570.32000000000005</v>
      </c>
      <c r="E238">
        <v>2157.86</v>
      </c>
      <c r="F238">
        <v>2728.18</v>
      </c>
      <c r="G238">
        <v>0.57279999999999998</v>
      </c>
    </row>
    <row r="239" spans="1:7" x14ac:dyDescent="0.25">
      <c r="A239">
        <v>2.1749999999999998</v>
      </c>
      <c r="B239">
        <v>3.1880000000000002</v>
      </c>
      <c r="C239">
        <v>135.62</v>
      </c>
      <c r="D239">
        <v>570.54999999999995</v>
      </c>
      <c r="E239">
        <v>2157.6999999999998</v>
      </c>
      <c r="F239">
        <v>2728.25</v>
      </c>
      <c r="G239">
        <v>0.57199999999999995</v>
      </c>
    </row>
    <row r="240" spans="1:7" x14ac:dyDescent="0.25">
      <c r="A240">
        <v>2.1850000000000001</v>
      </c>
      <c r="B240">
        <v>3.198</v>
      </c>
      <c r="C240">
        <v>135.72399999999999</v>
      </c>
      <c r="D240">
        <v>571.01</v>
      </c>
      <c r="E240">
        <v>2157.38</v>
      </c>
      <c r="F240">
        <v>2728.39</v>
      </c>
      <c r="G240">
        <v>0.57040000000000002</v>
      </c>
    </row>
    <row r="241" spans="1:7" x14ac:dyDescent="0.25">
      <c r="A241">
        <v>2.2000000000000002</v>
      </c>
      <c r="B241">
        <v>3.2130000000000001</v>
      </c>
      <c r="C241">
        <v>135.88</v>
      </c>
      <c r="D241">
        <v>571.70000000000005</v>
      </c>
      <c r="E241">
        <v>2156.9</v>
      </c>
      <c r="F241">
        <v>2728.6</v>
      </c>
      <c r="G241">
        <v>0.56799999999999995</v>
      </c>
    </row>
    <row r="242" spans="1:7" x14ac:dyDescent="0.25">
      <c r="A242">
        <v>2.21</v>
      </c>
      <c r="B242">
        <v>3.2229999999999999</v>
      </c>
      <c r="C242">
        <v>135.99</v>
      </c>
      <c r="D242">
        <v>572.16</v>
      </c>
      <c r="E242">
        <v>2156.58</v>
      </c>
      <c r="F242">
        <v>2728.74</v>
      </c>
      <c r="G242">
        <v>0.56640000000000001</v>
      </c>
    </row>
    <row r="243" spans="1:7" x14ac:dyDescent="0.25">
      <c r="A243">
        <v>2.2200000000000002</v>
      </c>
      <c r="B243">
        <v>3.2330000000000001</v>
      </c>
      <c r="C243">
        <v>136.1</v>
      </c>
      <c r="D243">
        <v>572.62</v>
      </c>
      <c r="E243">
        <v>2156.2600000000002</v>
      </c>
      <c r="F243">
        <v>2728.88</v>
      </c>
      <c r="G243">
        <v>0.56479999999999997</v>
      </c>
    </row>
    <row r="244" spans="1:7" x14ac:dyDescent="0.25">
      <c r="A244">
        <v>2.2400000000000002</v>
      </c>
      <c r="B244">
        <v>3.2530000000000001</v>
      </c>
      <c r="C244">
        <v>136.32</v>
      </c>
      <c r="D244">
        <v>573.54</v>
      </c>
      <c r="E244">
        <v>2155.62</v>
      </c>
      <c r="F244">
        <v>2729.16</v>
      </c>
      <c r="G244">
        <v>0.56159999999999999</v>
      </c>
    </row>
    <row r="245" spans="1:7" x14ac:dyDescent="0.25">
      <c r="A245">
        <v>2.25</v>
      </c>
      <c r="B245">
        <v>3.2629999999999999</v>
      </c>
      <c r="C245">
        <v>136.43</v>
      </c>
      <c r="D245">
        <v>574</v>
      </c>
      <c r="E245">
        <v>2155.3000000000002</v>
      </c>
      <c r="F245">
        <v>2729.3</v>
      </c>
      <c r="G245">
        <v>0.56000000000000005</v>
      </c>
    </row>
    <row r="246" spans="1:7" x14ac:dyDescent="0.25">
      <c r="A246">
        <v>2.2549999999999999</v>
      </c>
      <c r="B246">
        <v>3.2679999999999998</v>
      </c>
      <c r="C246">
        <v>136.48500000000001</v>
      </c>
      <c r="D246">
        <v>574.23</v>
      </c>
      <c r="E246">
        <v>2155.14</v>
      </c>
      <c r="F246">
        <v>2729.37</v>
      </c>
      <c r="G246">
        <v>0.55920000000000003</v>
      </c>
    </row>
    <row r="247" spans="1:7" x14ac:dyDescent="0.25">
      <c r="A247">
        <v>2.2749999999999999</v>
      </c>
      <c r="B247">
        <v>3.2879999999999998</v>
      </c>
      <c r="C247">
        <v>136.70500000000001</v>
      </c>
      <c r="D247">
        <v>575.15</v>
      </c>
      <c r="E247">
        <v>2154.5</v>
      </c>
      <c r="F247">
        <v>2729.65</v>
      </c>
      <c r="G247">
        <v>0.55600000000000005</v>
      </c>
    </row>
    <row r="248" spans="1:7" x14ac:dyDescent="0.25">
      <c r="A248">
        <v>2.2799999999999998</v>
      </c>
      <c r="B248">
        <v>3.2930000000000001</v>
      </c>
      <c r="C248">
        <v>136.76</v>
      </c>
      <c r="D248">
        <v>575.38</v>
      </c>
      <c r="E248">
        <v>2154.34</v>
      </c>
      <c r="F248">
        <v>2729.72</v>
      </c>
      <c r="G248">
        <v>0.55520000000000003</v>
      </c>
    </row>
    <row r="249" spans="1:7" x14ac:dyDescent="0.25">
      <c r="A249">
        <v>2.2949999999999999</v>
      </c>
      <c r="B249">
        <v>3.3079999999999998</v>
      </c>
      <c r="C249">
        <v>136.92500000000001</v>
      </c>
      <c r="D249">
        <v>576.07000000000005</v>
      </c>
      <c r="E249">
        <v>2153.86</v>
      </c>
      <c r="F249">
        <v>2729.93</v>
      </c>
      <c r="G249">
        <v>0.55279999999999996</v>
      </c>
    </row>
    <row r="250" spans="1:7" x14ac:dyDescent="0.25">
      <c r="A250">
        <v>2.2999999999999998</v>
      </c>
      <c r="B250">
        <v>3.3130000000000002</v>
      </c>
      <c r="C250">
        <v>136.97999999999999</v>
      </c>
      <c r="D250">
        <v>576.29999999999995</v>
      </c>
      <c r="E250">
        <v>2153.6999999999998</v>
      </c>
      <c r="F250">
        <v>2730</v>
      </c>
      <c r="G250">
        <v>0.55200000000000005</v>
      </c>
    </row>
    <row r="251" spans="1:7" x14ac:dyDescent="0.25">
      <c r="A251">
        <v>2.31</v>
      </c>
      <c r="B251">
        <v>3.323</v>
      </c>
      <c r="C251">
        <v>137.084</v>
      </c>
      <c r="D251">
        <v>576.74</v>
      </c>
      <c r="E251">
        <v>2153.4</v>
      </c>
      <c r="F251">
        <v>2730.14</v>
      </c>
      <c r="G251">
        <v>0.5504</v>
      </c>
    </row>
    <row r="252" spans="1:7" x14ac:dyDescent="0.25">
      <c r="A252">
        <v>2.31</v>
      </c>
      <c r="B252">
        <v>3.323</v>
      </c>
      <c r="C252">
        <v>137.084</v>
      </c>
      <c r="D252">
        <v>576.74</v>
      </c>
      <c r="E252">
        <v>2153.4</v>
      </c>
      <c r="F252">
        <v>2730.14</v>
      </c>
      <c r="G252">
        <v>0.5504</v>
      </c>
    </row>
    <row r="253" spans="1:7" x14ac:dyDescent="0.25">
      <c r="A253">
        <v>2.3199999999999998</v>
      </c>
      <c r="B253">
        <v>3.3330000000000002</v>
      </c>
      <c r="C253">
        <v>137.18799999999999</v>
      </c>
      <c r="D253">
        <v>577.17999999999995</v>
      </c>
      <c r="E253">
        <v>2153.1</v>
      </c>
      <c r="F253">
        <v>2730.28</v>
      </c>
      <c r="G253">
        <v>0.54879999999999995</v>
      </c>
    </row>
    <row r="254" spans="1:7" x14ac:dyDescent="0.25">
      <c r="A254">
        <v>2.3250000000000002</v>
      </c>
      <c r="B254">
        <v>3.3380000000000001</v>
      </c>
      <c r="C254">
        <v>137.24</v>
      </c>
      <c r="D254">
        <v>577.4</v>
      </c>
      <c r="E254">
        <v>2152.9499999999998</v>
      </c>
      <c r="F254">
        <v>2730.35</v>
      </c>
      <c r="G254">
        <v>0.54800000000000004</v>
      </c>
    </row>
    <row r="255" spans="1:7" x14ac:dyDescent="0.25">
      <c r="A255">
        <v>2.34</v>
      </c>
      <c r="B255">
        <v>3.3530000000000002</v>
      </c>
      <c r="C255">
        <v>137.39599999999999</v>
      </c>
      <c r="D255">
        <v>578.05999999999995</v>
      </c>
      <c r="E255">
        <v>2152.5</v>
      </c>
      <c r="F255">
        <v>2730.56</v>
      </c>
      <c r="G255">
        <v>0.54559999999999997</v>
      </c>
    </row>
    <row r="256" spans="1:7" x14ac:dyDescent="0.25">
      <c r="A256">
        <v>2.34</v>
      </c>
      <c r="B256">
        <v>3.3530000000000002</v>
      </c>
      <c r="C256">
        <v>137.39599999999999</v>
      </c>
      <c r="D256">
        <v>578.05999999999995</v>
      </c>
      <c r="E256">
        <v>2152.5</v>
      </c>
      <c r="F256">
        <v>2730.56</v>
      </c>
      <c r="G256">
        <v>0.54559999999999997</v>
      </c>
    </row>
    <row r="257" spans="1:7" x14ac:dyDescent="0.25">
      <c r="A257">
        <v>2.35</v>
      </c>
      <c r="B257">
        <v>3.363</v>
      </c>
      <c r="C257">
        <v>137.5</v>
      </c>
      <c r="D257">
        <v>578.5</v>
      </c>
      <c r="E257">
        <v>2152.1999999999998</v>
      </c>
      <c r="F257">
        <v>2730.7</v>
      </c>
      <c r="G257">
        <v>0.54400000000000004</v>
      </c>
    </row>
    <row r="258" spans="1:7" x14ac:dyDescent="0.25">
      <c r="A258">
        <v>2.3650000000000002</v>
      </c>
      <c r="B258">
        <v>3.3780000000000001</v>
      </c>
      <c r="C258">
        <v>137.65299999999999</v>
      </c>
      <c r="D258">
        <v>579.16</v>
      </c>
      <c r="E258">
        <v>2151.75</v>
      </c>
      <c r="F258">
        <v>2730.91</v>
      </c>
      <c r="G258">
        <v>0.54159999999999997</v>
      </c>
    </row>
    <row r="259" spans="1:7" x14ac:dyDescent="0.25">
      <c r="A259">
        <v>2.375</v>
      </c>
      <c r="B259">
        <v>3.3879999999999999</v>
      </c>
      <c r="C259">
        <v>137.755</v>
      </c>
      <c r="D259">
        <v>579.6</v>
      </c>
      <c r="E259">
        <v>2151.4499999999998</v>
      </c>
      <c r="F259">
        <v>2731.05</v>
      </c>
      <c r="G259">
        <v>0.54</v>
      </c>
    </row>
    <row r="260" spans="1:7" x14ac:dyDescent="0.25">
      <c r="A260">
        <v>2.38</v>
      </c>
      <c r="B260">
        <v>3.3929999999999998</v>
      </c>
      <c r="C260">
        <v>137.80600000000001</v>
      </c>
      <c r="D260">
        <v>579.82000000000005</v>
      </c>
      <c r="E260">
        <v>2151.3000000000002</v>
      </c>
      <c r="F260">
        <v>2731.12</v>
      </c>
      <c r="G260">
        <v>0.53920000000000001</v>
      </c>
    </row>
    <row r="261" spans="1:7" x14ac:dyDescent="0.25">
      <c r="A261">
        <v>2.4</v>
      </c>
      <c r="B261">
        <v>3.4129999999999998</v>
      </c>
      <c r="C261">
        <v>138.01</v>
      </c>
      <c r="D261">
        <v>580.70000000000005</v>
      </c>
      <c r="E261">
        <v>2150.6999999999998</v>
      </c>
      <c r="F261">
        <v>2731.4</v>
      </c>
      <c r="G261">
        <v>0.53600000000000003</v>
      </c>
    </row>
    <row r="262" spans="1:7" x14ac:dyDescent="0.25">
      <c r="A262">
        <v>2.4</v>
      </c>
      <c r="B262">
        <v>3.4129999999999998</v>
      </c>
      <c r="C262">
        <v>138.01</v>
      </c>
      <c r="D262">
        <v>580.70000000000005</v>
      </c>
      <c r="E262">
        <v>2150.6999999999998</v>
      </c>
      <c r="F262">
        <v>2731.4</v>
      </c>
      <c r="G262">
        <v>0.53600000000000003</v>
      </c>
    </row>
    <row r="263" spans="1:7" x14ac:dyDescent="0.25">
      <c r="A263">
        <v>2.4049999999999998</v>
      </c>
      <c r="B263">
        <v>3.4180000000000001</v>
      </c>
      <c r="C263">
        <v>138.06200000000001</v>
      </c>
      <c r="D263">
        <v>580.91</v>
      </c>
      <c r="E263">
        <v>2150.5500000000002</v>
      </c>
      <c r="F263">
        <v>2731.46</v>
      </c>
      <c r="G263">
        <v>0.5353</v>
      </c>
    </row>
    <row r="264" spans="1:7" x14ac:dyDescent="0.25">
      <c r="A264">
        <v>2.42</v>
      </c>
      <c r="B264">
        <v>3.4329999999999998</v>
      </c>
      <c r="C264">
        <v>138.21799999999999</v>
      </c>
      <c r="D264">
        <v>581.54</v>
      </c>
      <c r="E264">
        <v>2150.1</v>
      </c>
      <c r="F264">
        <v>2731.64</v>
      </c>
      <c r="G264">
        <v>0.53320000000000001</v>
      </c>
    </row>
    <row r="265" spans="1:7" x14ac:dyDescent="0.25">
      <c r="A265">
        <v>2.4300000000000002</v>
      </c>
      <c r="B265">
        <v>3.4430000000000001</v>
      </c>
      <c r="C265">
        <v>138.322</v>
      </c>
      <c r="D265">
        <v>581.96</v>
      </c>
      <c r="E265">
        <v>2149.8000000000002</v>
      </c>
      <c r="F265">
        <v>2731.76</v>
      </c>
      <c r="G265">
        <v>0.53180000000000005</v>
      </c>
    </row>
    <row r="266" spans="1:7" x14ac:dyDescent="0.25">
      <c r="A266">
        <v>2.4500000000000002</v>
      </c>
      <c r="B266">
        <v>3.4630000000000001</v>
      </c>
      <c r="C266">
        <v>138.53</v>
      </c>
      <c r="D266">
        <v>582.79999999999995</v>
      </c>
      <c r="E266">
        <v>2149.1999999999998</v>
      </c>
      <c r="F266">
        <v>2732</v>
      </c>
      <c r="G266">
        <v>0.52900000000000003</v>
      </c>
    </row>
    <row r="267" spans="1:7" x14ac:dyDescent="0.25">
      <c r="A267">
        <v>2.4500000000000002</v>
      </c>
      <c r="B267">
        <v>3.4630000000000001</v>
      </c>
      <c r="C267">
        <v>138.53</v>
      </c>
      <c r="D267">
        <v>582.79999999999995</v>
      </c>
      <c r="E267">
        <v>2149.1999999999998</v>
      </c>
      <c r="F267">
        <v>2732</v>
      </c>
      <c r="G267">
        <v>0.52900000000000003</v>
      </c>
    </row>
    <row r="268" spans="1:7" x14ac:dyDescent="0.25">
      <c r="A268">
        <v>2.46</v>
      </c>
      <c r="B268">
        <v>3.4729999999999999</v>
      </c>
      <c r="C268">
        <v>138.62799999999999</v>
      </c>
      <c r="D268">
        <v>583.24</v>
      </c>
      <c r="E268">
        <v>2148.88</v>
      </c>
      <c r="F268">
        <v>2732.12</v>
      </c>
      <c r="G268">
        <v>0.52759999999999996</v>
      </c>
    </row>
    <row r="269" spans="1:7" x14ac:dyDescent="0.25">
      <c r="A269">
        <v>2.4649999999999999</v>
      </c>
      <c r="B269">
        <v>3.4780000000000002</v>
      </c>
      <c r="C269">
        <v>138.67699999999999</v>
      </c>
      <c r="D269">
        <v>583.46</v>
      </c>
      <c r="E269">
        <v>2148.7199999999998</v>
      </c>
      <c r="F269">
        <v>2732.18</v>
      </c>
      <c r="G269">
        <v>0.52690000000000003</v>
      </c>
    </row>
    <row r="270" spans="1:7" x14ac:dyDescent="0.25">
      <c r="A270">
        <v>2.4700000000000002</v>
      </c>
      <c r="B270">
        <v>3.4830000000000001</v>
      </c>
      <c r="C270">
        <v>138.726</v>
      </c>
      <c r="D270">
        <v>583.67999999999995</v>
      </c>
      <c r="E270">
        <v>2148.56</v>
      </c>
      <c r="F270">
        <v>2732.24</v>
      </c>
      <c r="G270">
        <v>0.5262</v>
      </c>
    </row>
    <row r="271" spans="1:7" x14ac:dyDescent="0.25">
      <c r="A271">
        <v>2.4750000000000001</v>
      </c>
      <c r="B271">
        <v>3.488</v>
      </c>
      <c r="C271">
        <v>138.77500000000001</v>
      </c>
      <c r="D271">
        <v>583.9</v>
      </c>
      <c r="E271">
        <v>2148.4</v>
      </c>
      <c r="F271">
        <v>2732.3</v>
      </c>
      <c r="G271">
        <v>0.52549999999999997</v>
      </c>
    </row>
    <row r="272" spans="1:7" x14ac:dyDescent="0.25">
      <c r="A272">
        <v>2.4750000000000001</v>
      </c>
      <c r="B272">
        <v>3.488</v>
      </c>
      <c r="C272">
        <v>138.77500000000001</v>
      </c>
      <c r="D272">
        <v>583.9</v>
      </c>
      <c r="E272">
        <v>2148.4</v>
      </c>
      <c r="F272">
        <v>2732.3</v>
      </c>
      <c r="G272">
        <v>0.52549999999999997</v>
      </c>
    </row>
    <row r="273" spans="1:7" x14ac:dyDescent="0.25">
      <c r="A273">
        <v>2.48</v>
      </c>
      <c r="B273">
        <v>3.4929999999999999</v>
      </c>
      <c r="C273">
        <v>138.82400000000001</v>
      </c>
      <c r="D273">
        <v>584.12</v>
      </c>
      <c r="E273">
        <v>2148.2399999999998</v>
      </c>
      <c r="F273">
        <v>2732.36</v>
      </c>
      <c r="G273">
        <v>0.52480000000000004</v>
      </c>
    </row>
    <row r="274" spans="1:7" x14ac:dyDescent="0.25">
      <c r="A274">
        <v>2.5</v>
      </c>
      <c r="B274">
        <v>3.5129999999999999</v>
      </c>
      <c r="C274">
        <v>139.02000000000001</v>
      </c>
      <c r="D274">
        <v>585</v>
      </c>
      <c r="E274">
        <v>2147.6</v>
      </c>
      <c r="F274">
        <v>2732.6</v>
      </c>
      <c r="G274">
        <v>0.52200000000000002</v>
      </c>
    </row>
    <row r="275" spans="1:7" x14ac:dyDescent="0.25">
      <c r="A275">
        <v>2.52</v>
      </c>
      <c r="B275">
        <v>3.5329999999999999</v>
      </c>
      <c r="C275">
        <v>139.22</v>
      </c>
      <c r="D275">
        <v>585.76</v>
      </c>
      <c r="E275">
        <v>2147.08</v>
      </c>
      <c r="F275">
        <v>2732.84</v>
      </c>
      <c r="G275">
        <v>0.51919999999999999</v>
      </c>
    </row>
    <row r="276" spans="1:7" x14ac:dyDescent="0.25">
      <c r="A276">
        <v>2.5299999999999998</v>
      </c>
      <c r="B276">
        <v>3.5430000000000001</v>
      </c>
      <c r="C276">
        <v>139.32</v>
      </c>
      <c r="D276">
        <v>586.14</v>
      </c>
      <c r="E276">
        <v>2146.8200000000002</v>
      </c>
      <c r="F276">
        <v>2732.96</v>
      </c>
      <c r="G276">
        <v>0.51780000000000004</v>
      </c>
    </row>
    <row r="277" spans="1:7" x14ac:dyDescent="0.25">
      <c r="A277">
        <v>2.5350000000000001</v>
      </c>
      <c r="B277">
        <v>3.548</v>
      </c>
      <c r="C277">
        <v>139.37</v>
      </c>
      <c r="D277">
        <v>586.33000000000004</v>
      </c>
      <c r="E277">
        <v>2146.69</v>
      </c>
      <c r="F277">
        <v>2733.02</v>
      </c>
      <c r="G277">
        <v>0.5171</v>
      </c>
    </row>
    <row r="278" spans="1:7" x14ac:dyDescent="0.25">
      <c r="A278">
        <v>2.5499999999999998</v>
      </c>
      <c r="B278">
        <v>3.5630000000000002</v>
      </c>
      <c r="C278">
        <v>139.52000000000001</v>
      </c>
      <c r="D278">
        <v>586.9</v>
      </c>
      <c r="E278">
        <v>2146.3000000000002</v>
      </c>
      <c r="F278">
        <v>2733.2</v>
      </c>
      <c r="G278">
        <v>0.51500000000000001</v>
      </c>
    </row>
    <row r="279" spans="1:7" x14ac:dyDescent="0.25">
      <c r="A279">
        <v>2.56</v>
      </c>
      <c r="B279">
        <v>3.573</v>
      </c>
      <c r="C279">
        <v>139.61600000000001</v>
      </c>
      <c r="D279">
        <v>587.36</v>
      </c>
      <c r="E279">
        <v>2145.98</v>
      </c>
      <c r="F279">
        <v>2733.34</v>
      </c>
      <c r="G279">
        <v>0.51380000000000003</v>
      </c>
    </row>
    <row r="280" spans="1:7" x14ac:dyDescent="0.25">
      <c r="A280">
        <v>2.5649999999999999</v>
      </c>
      <c r="B280">
        <v>3.5779999999999998</v>
      </c>
      <c r="C280">
        <v>139.66399999999999</v>
      </c>
      <c r="D280">
        <v>587.59</v>
      </c>
      <c r="E280">
        <v>2145.8200000000002</v>
      </c>
      <c r="F280">
        <v>2733.41</v>
      </c>
      <c r="G280">
        <v>0.51319999999999999</v>
      </c>
    </row>
    <row r="281" spans="1:7" x14ac:dyDescent="0.25">
      <c r="A281">
        <v>2.58</v>
      </c>
      <c r="B281">
        <v>3.593</v>
      </c>
      <c r="C281">
        <v>139.80799999999999</v>
      </c>
      <c r="D281">
        <v>588.28</v>
      </c>
      <c r="E281">
        <v>2145.34</v>
      </c>
      <c r="F281">
        <v>2733.62</v>
      </c>
      <c r="G281">
        <v>0.51139999999999997</v>
      </c>
    </row>
    <row r="282" spans="1:7" x14ac:dyDescent="0.25">
      <c r="A282">
        <v>2.585</v>
      </c>
      <c r="B282">
        <v>3.5979999999999999</v>
      </c>
      <c r="C282">
        <v>139.85599999999999</v>
      </c>
      <c r="D282">
        <v>588.51</v>
      </c>
      <c r="E282">
        <v>2145.1799999999998</v>
      </c>
      <c r="F282">
        <v>2733.69</v>
      </c>
      <c r="G282">
        <v>0.51080000000000003</v>
      </c>
    </row>
    <row r="283" spans="1:7" x14ac:dyDescent="0.25">
      <c r="A283">
        <v>2.59</v>
      </c>
      <c r="B283">
        <v>3.6030000000000002</v>
      </c>
      <c r="C283">
        <v>139.904</v>
      </c>
      <c r="D283">
        <v>588.74</v>
      </c>
      <c r="E283">
        <v>2145.02</v>
      </c>
      <c r="F283">
        <v>2733.76</v>
      </c>
      <c r="G283">
        <v>0.51019999999999999</v>
      </c>
    </row>
    <row r="284" spans="1:7" x14ac:dyDescent="0.25">
      <c r="A284">
        <v>2.6</v>
      </c>
      <c r="B284">
        <v>3.613</v>
      </c>
      <c r="C284">
        <v>140</v>
      </c>
      <c r="D284">
        <v>589.20000000000005</v>
      </c>
      <c r="E284">
        <v>2144.6999999999998</v>
      </c>
      <c r="F284">
        <v>2733.9</v>
      </c>
      <c r="G284">
        <v>0.50900000000000001</v>
      </c>
    </row>
    <row r="285" spans="1:7" x14ac:dyDescent="0.25">
      <c r="A285">
        <v>2.61</v>
      </c>
      <c r="B285">
        <v>3.6230000000000002</v>
      </c>
      <c r="C285">
        <v>140.096</v>
      </c>
      <c r="D285">
        <v>589.62</v>
      </c>
      <c r="E285">
        <v>2144.42</v>
      </c>
      <c r="F285">
        <v>2734.04</v>
      </c>
      <c r="G285">
        <v>0.50760000000000005</v>
      </c>
    </row>
    <row r="286" spans="1:7" x14ac:dyDescent="0.25">
      <c r="A286">
        <v>2.625</v>
      </c>
      <c r="B286">
        <v>3.6379999999999999</v>
      </c>
      <c r="C286">
        <v>140.24</v>
      </c>
      <c r="D286">
        <v>590.25</v>
      </c>
      <c r="E286">
        <v>2144</v>
      </c>
      <c r="F286">
        <v>2734.25</v>
      </c>
      <c r="G286">
        <v>0.50549999999999995</v>
      </c>
    </row>
    <row r="287" spans="1:7" x14ac:dyDescent="0.25">
      <c r="A287">
        <v>2.6349999999999998</v>
      </c>
      <c r="B287">
        <v>3.6480000000000001</v>
      </c>
      <c r="C287">
        <v>140.33600000000001</v>
      </c>
      <c r="D287">
        <v>590.66999999999996</v>
      </c>
      <c r="E287">
        <v>2143.7199999999998</v>
      </c>
      <c r="F287">
        <v>2734.39</v>
      </c>
      <c r="G287">
        <v>0.50409999999999999</v>
      </c>
    </row>
    <row r="288" spans="1:7" x14ac:dyDescent="0.25">
      <c r="A288">
        <v>2.64</v>
      </c>
      <c r="B288">
        <v>3.653</v>
      </c>
      <c r="C288">
        <v>140.38399999999999</v>
      </c>
      <c r="D288">
        <v>590.88</v>
      </c>
      <c r="E288">
        <v>2143.58</v>
      </c>
      <c r="F288">
        <v>2734.46</v>
      </c>
      <c r="G288">
        <v>0.50339999999999996</v>
      </c>
    </row>
    <row r="289" spans="1:7" x14ac:dyDescent="0.25">
      <c r="A289">
        <v>2.65</v>
      </c>
      <c r="B289">
        <v>3.6629999999999998</v>
      </c>
      <c r="C289">
        <v>140.47999999999999</v>
      </c>
      <c r="D289">
        <v>591.29999999999995</v>
      </c>
      <c r="E289">
        <v>2143.3000000000002</v>
      </c>
      <c r="F289">
        <v>2734.6</v>
      </c>
      <c r="G289">
        <v>0.502</v>
      </c>
    </row>
    <row r="290" spans="1:7" x14ac:dyDescent="0.25">
      <c r="A290">
        <v>2.66</v>
      </c>
      <c r="B290">
        <v>3.673</v>
      </c>
      <c r="C290">
        <v>140.57599999999999</v>
      </c>
      <c r="D290">
        <v>591.70000000000005</v>
      </c>
      <c r="E290">
        <v>2143.02</v>
      </c>
      <c r="F290">
        <v>2734.72</v>
      </c>
      <c r="G290">
        <v>0.50080000000000002</v>
      </c>
    </row>
    <row r="291" spans="1:7" x14ac:dyDescent="0.25">
      <c r="A291">
        <v>2.665</v>
      </c>
      <c r="B291">
        <v>3.6779999999999999</v>
      </c>
      <c r="C291">
        <v>140.624</v>
      </c>
      <c r="D291">
        <v>591.9</v>
      </c>
      <c r="E291">
        <v>2142.88</v>
      </c>
      <c r="F291">
        <v>2734.78</v>
      </c>
      <c r="G291">
        <v>0.50019999999999998</v>
      </c>
    </row>
    <row r="292" spans="1:7" x14ac:dyDescent="0.25">
      <c r="A292">
        <v>2.6949999999999998</v>
      </c>
      <c r="B292">
        <v>3.7080000000000002</v>
      </c>
      <c r="C292">
        <v>140.91200000000001</v>
      </c>
      <c r="D292">
        <v>593.1</v>
      </c>
      <c r="E292">
        <v>2142.04</v>
      </c>
      <c r="F292">
        <v>2735.14</v>
      </c>
      <c r="G292">
        <v>0.49659999999999999</v>
      </c>
    </row>
    <row r="293" spans="1:7" x14ac:dyDescent="0.25">
      <c r="A293">
        <v>2.7</v>
      </c>
      <c r="B293">
        <v>3.7130000000000001</v>
      </c>
      <c r="C293">
        <v>140.96</v>
      </c>
      <c r="D293">
        <v>593.29999999999995</v>
      </c>
      <c r="E293">
        <v>2141.9</v>
      </c>
      <c r="F293">
        <v>2735.2</v>
      </c>
      <c r="G293">
        <v>0.496</v>
      </c>
    </row>
    <row r="294" spans="1:7" x14ac:dyDescent="0.25">
      <c r="A294">
        <v>2.7</v>
      </c>
      <c r="B294">
        <v>3.7130000000000001</v>
      </c>
      <c r="C294">
        <v>140.96</v>
      </c>
      <c r="D294">
        <v>593.29999999999995</v>
      </c>
      <c r="E294">
        <v>2141.9</v>
      </c>
      <c r="F294">
        <v>2735.2</v>
      </c>
      <c r="G294">
        <v>0.496</v>
      </c>
    </row>
    <row r="295" spans="1:7" x14ac:dyDescent="0.25">
      <c r="A295">
        <v>2.72</v>
      </c>
      <c r="B295">
        <v>3.7330000000000001</v>
      </c>
      <c r="C295">
        <v>141.15199999999999</v>
      </c>
      <c r="D295">
        <v>594.1</v>
      </c>
      <c r="E295">
        <v>2141.34</v>
      </c>
      <c r="F295">
        <v>2735.44</v>
      </c>
      <c r="G295">
        <v>0.49320000000000003</v>
      </c>
    </row>
    <row r="296" spans="1:7" x14ac:dyDescent="0.25">
      <c r="A296">
        <v>2.73</v>
      </c>
      <c r="B296">
        <v>3.7429999999999999</v>
      </c>
      <c r="C296">
        <v>141.24799999999999</v>
      </c>
      <c r="D296">
        <v>594.5</v>
      </c>
      <c r="E296">
        <v>2141.06</v>
      </c>
      <c r="F296">
        <v>2735.56</v>
      </c>
      <c r="G296">
        <v>0.49180000000000001</v>
      </c>
    </row>
    <row r="297" spans="1:7" x14ac:dyDescent="0.25">
      <c r="A297">
        <v>2.73</v>
      </c>
      <c r="B297">
        <v>3.7429999999999999</v>
      </c>
      <c r="C297">
        <v>141.24799999999999</v>
      </c>
      <c r="D297">
        <v>594.5</v>
      </c>
      <c r="E297">
        <v>2141.06</v>
      </c>
      <c r="F297">
        <v>2735.56</v>
      </c>
      <c r="G297">
        <v>0.49180000000000001</v>
      </c>
    </row>
    <row r="298" spans="1:7" x14ac:dyDescent="0.25">
      <c r="A298">
        <v>2.75</v>
      </c>
      <c r="B298">
        <v>3.7629999999999999</v>
      </c>
      <c r="C298">
        <v>141.44</v>
      </c>
      <c r="D298">
        <v>595.29999999999995</v>
      </c>
      <c r="E298">
        <v>2140.5</v>
      </c>
      <c r="F298">
        <v>2735.8</v>
      </c>
      <c r="G298">
        <v>0.48899999999999999</v>
      </c>
    </row>
    <row r="299" spans="1:7" x14ac:dyDescent="0.25">
      <c r="A299">
        <v>2.7549999999999999</v>
      </c>
      <c r="B299">
        <v>3.7679999999999998</v>
      </c>
      <c r="C299">
        <v>141.488</v>
      </c>
      <c r="D299">
        <v>595.51</v>
      </c>
      <c r="E299">
        <v>2140.35</v>
      </c>
      <c r="F299">
        <v>2735.86</v>
      </c>
      <c r="G299">
        <v>0.4884</v>
      </c>
    </row>
    <row r="300" spans="1:7" x14ac:dyDescent="0.25">
      <c r="A300">
        <v>2.76</v>
      </c>
      <c r="B300">
        <v>3.7730000000000001</v>
      </c>
      <c r="C300">
        <v>141.536</v>
      </c>
      <c r="D300">
        <v>595.72</v>
      </c>
      <c r="E300">
        <v>2140.1999999999998</v>
      </c>
      <c r="F300">
        <v>2735.92</v>
      </c>
      <c r="G300">
        <v>0.48780000000000001</v>
      </c>
    </row>
    <row r="301" spans="1:7" x14ac:dyDescent="0.25">
      <c r="A301">
        <v>2.7749999999999999</v>
      </c>
      <c r="B301">
        <v>3.7879999999999998</v>
      </c>
      <c r="C301">
        <v>141.68</v>
      </c>
      <c r="D301">
        <v>596.35</v>
      </c>
      <c r="E301">
        <v>2139.75</v>
      </c>
      <c r="F301">
        <v>2736.1</v>
      </c>
      <c r="G301">
        <v>0.48599999999999999</v>
      </c>
    </row>
    <row r="302" spans="1:7" x14ac:dyDescent="0.25">
      <c r="A302">
        <v>2.79</v>
      </c>
      <c r="B302">
        <v>3.8029999999999999</v>
      </c>
      <c r="C302">
        <v>141.82400000000001</v>
      </c>
      <c r="D302">
        <v>596.98</v>
      </c>
      <c r="E302">
        <v>2139.3000000000002</v>
      </c>
      <c r="F302">
        <v>2736.28</v>
      </c>
      <c r="G302">
        <v>0.48420000000000002</v>
      </c>
    </row>
    <row r="303" spans="1:7" x14ac:dyDescent="0.25">
      <c r="A303">
        <v>2.7949999999999999</v>
      </c>
      <c r="B303">
        <v>3.8079999999999998</v>
      </c>
      <c r="C303">
        <v>141.87200000000001</v>
      </c>
      <c r="D303">
        <v>597.19000000000005</v>
      </c>
      <c r="E303">
        <v>2139.15</v>
      </c>
      <c r="F303">
        <v>2736.34</v>
      </c>
      <c r="G303">
        <v>0.48359999999999997</v>
      </c>
    </row>
    <row r="304" spans="1:7" x14ac:dyDescent="0.25">
      <c r="A304">
        <v>2.8</v>
      </c>
      <c r="B304">
        <v>3.8130000000000002</v>
      </c>
      <c r="C304">
        <v>141.91999999999999</v>
      </c>
      <c r="D304">
        <v>597.4</v>
      </c>
      <c r="E304">
        <v>2139</v>
      </c>
      <c r="F304">
        <v>2736.4</v>
      </c>
      <c r="G304">
        <v>0.48299999999999998</v>
      </c>
    </row>
    <row r="305" spans="1:7" x14ac:dyDescent="0.25">
      <c r="A305">
        <v>2.8</v>
      </c>
      <c r="B305">
        <v>3.8130000000000002</v>
      </c>
      <c r="C305">
        <v>141.91999999999999</v>
      </c>
      <c r="D305">
        <v>597.4</v>
      </c>
      <c r="E305">
        <v>2139</v>
      </c>
      <c r="F305">
        <v>2736.4</v>
      </c>
      <c r="G305">
        <v>0.48299999999999998</v>
      </c>
    </row>
    <row r="306" spans="1:7" x14ac:dyDescent="0.25">
      <c r="A306">
        <v>2.8050000000000002</v>
      </c>
      <c r="B306">
        <v>3.8180000000000001</v>
      </c>
      <c r="C306">
        <v>141.96799999999999</v>
      </c>
      <c r="D306">
        <v>597.6</v>
      </c>
      <c r="E306">
        <v>2138.86</v>
      </c>
      <c r="F306">
        <v>2736.46</v>
      </c>
      <c r="G306">
        <v>0.4824</v>
      </c>
    </row>
    <row r="307" spans="1:7" x14ac:dyDescent="0.25">
      <c r="A307">
        <v>2.8050000000000002</v>
      </c>
      <c r="B307">
        <v>3.8180000000000001</v>
      </c>
      <c r="C307">
        <v>141.96799999999999</v>
      </c>
      <c r="D307">
        <v>597.6</v>
      </c>
      <c r="E307">
        <v>2138.86</v>
      </c>
      <c r="F307">
        <v>2736.46</v>
      </c>
      <c r="G307">
        <v>0.4824</v>
      </c>
    </row>
    <row r="308" spans="1:7" x14ac:dyDescent="0.25">
      <c r="A308">
        <v>2.82</v>
      </c>
      <c r="B308">
        <v>3.8330000000000002</v>
      </c>
      <c r="C308">
        <v>142.11199999999999</v>
      </c>
      <c r="D308">
        <v>598.20000000000005</v>
      </c>
      <c r="E308">
        <v>2138.44</v>
      </c>
      <c r="F308">
        <v>2736.64</v>
      </c>
      <c r="G308">
        <v>0.48060000000000003</v>
      </c>
    </row>
    <row r="309" spans="1:7" x14ac:dyDescent="0.25">
      <c r="A309">
        <v>2.85</v>
      </c>
      <c r="B309">
        <v>3.863</v>
      </c>
      <c r="C309">
        <v>142.4</v>
      </c>
      <c r="D309">
        <v>599.4</v>
      </c>
      <c r="E309">
        <v>2137.6</v>
      </c>
      <c r="F309">
        <v>2737</v>
      </c>
      <c r="G309">
        <v>0.47699999999999998</v>
      </c>
    </row>
    <row r="310" spans="1:7" x14ac:dyDescent="0.25">
      <c r="A310">
        <v>2.85</v>
      </c>
      <c r="B310">
        <v>3.863</v>
      </c>
      <c r="C310">
        <v>142.4</v>
      </c>
      <c r="D310">
        <v>599.4</v>
      </c>
      <c r="E310">
        <v>2137.6</v>
      </c>
      <c r="F310">
        <v>2737</v>
      </c>
      <c r="G310">
        <v>0.47699999999999998</v>
      </c>
    </row>
    <row r="311" spans="1:7" x14ac:dyDescent="0.25">
      <c r="A311">
        <v>2.86</v>
      </c>
      <c r="B311">
        <v>3.8730000000000002</v>
      </c>
      <c r="C311">
        <v>142.49199999999999</v>
      </c>
      <c r="D311">
        <v>599.79999999999995</v>
      </c>
      <c r="E311">
        <v>2137.3000000000002</v>
      </c>
      <c r="F311">
        <v>2737.1</v>
      </c>
      <c r="G311">
        <v>0.4758</v>
      </c>
    </row>
    <row r="312" spans="1:7" x14ac:dyDescent="0.25">
      <c r="A312">
        <v>2.87</v>
      </c>
      <c r="B312">
        <v>3.883</v>
      </c>
      <c r="C312">
        <v>142.584</v>
      </c>
      <c r="D312">
        <v>600.20000000000005</v>
      </c>
      <c r="E312">
        <v>2137</v>
      </c>
      <c r="F312">
        <v>2737.2</v>
      </c>
      <c r="G312">
        <v>0.47460000000000002</v>
      </c>
    </row>
    <row r="313" spans="1:7" x14ac:dyDescent="0.25">
      <c r="A313">
        <v>2.88</v>
      </c>
      <c r="B313">
        <v>3.8929999999999998</v>
      </c>
      <c r="C313">
        <v>142.67599999999999</v>
      </c>
      <c r="D313">
        <v>600.6</v>
      </c>
      <c r="E313">
        <v>2136.6999999999998</v>
      </c>
      <c r="F313">
        <v>2737.3</v>
      </c>
      <c r="G313">
        <v>0.47339999999999999</v>
      </c>
    </row>
    <row r="314" spans="1:7" x14ac:dyDescent="0.25">
      <c r="A314">
        <v>2.88</v>
      </c>
      <c r="B314">
        <v>3.8929999999999998</v>
      </c>
      <c r="C314">
        <v>142.67599999999999</v>
      </c>
      <c r="D314">
        <v>600.6</v>
      </c>
      <c r="E314">
        <v>2136.6999999999998</v>
      </c>
      <c r="F314">
        <v>2737.3</v>
      </c>
      <c r="G314">
        <v>0.47339999999999999</v>
      </c>
    </row>
    <row r="315" spans="1:7" x14ac:dyDescent="0.25">
      <c r="A315">
        <v>2.89</v>
      </c>
      <c r="B315">
        <v>3.903</v>
      </c>
      <c r="C315">
        <v>142.768</v>
      </c>
      <c r="D315">
        <v>601</v>
      </c>
      <c r="E315">
        <v>2136.4</v>
      </c>
      <c r="F315">
        <v>2737.4</v>
      </c>
      <c r="G315">
        <v>0.47220000000000001</v>
      </c>
    </row>
    <row r="316" spans="1:7" x14ac:dyDescent="0.25">
      <c r="A316">
        <v>2.9</v>
      </c>
      <c r="B316">
        <v>3.9129999999999998</v>
      </c>
      <c r="C316">
        <v>142.86000000000001</v>
      </c>
      <c r="D316">
        <v>601.4</v>
      </c>
      <c r="E316">
        <v>2136.1</v>
      </c>
      <c r="F316">
        <v>2737.5</v>
      </c>
      <c r="G316">
        <v>0.47099999999999997</v>
      </c>
    </row>
    <row r="317" spans="1:7" x14ac:dyDescent="0.25">
      <c r="A317">
        <v>2.915</v>
      </c>
      <c r="B317">
        <v>3.9279999999999999</v>
      </c>
      <c r="C317">
        <v>142.98599999999999</v>
      </c>
      <c r="D317">
        <v>601.97</v>
      </c>
      <c r="E317">
        <v>2135.71</v>
      </c>
      <c r="F317">
        <v>2737.68</v>
      </c>
      <c r="G317">
        <v>0.46949999999999997</v>
      </c>
    </row>
    <row r="318" spans="1:7" x14ac:dyDescent="0.25">
      <c r="A318">
        <v>2.9249999999999998</v>
      </c>
      <c r="B318">
        <v>3.9380000000000002</v>
      </c>
      <c r="C318">
        <v>143.07</v>
      </c>
      <c r="D318">
        <v>602.35</v>
      </c>
      <c r="E318">
        <v>2135.4499999999998</v>
      </c>
      <c r="F318">
        <v>2737.8</v>
      </c>
      <c r="G318">
        <v>0.46850000000000003</v>
      </c>
    </row>
    <row r="319" spans="1:7" x14ac:dyDescent="0.25">
      <c r="A319">
        <v>2.9249999999999998</v>
      </c>
      <c r="B319">
        <v>3.9380000000000002</v>
      </c>
      <c r="C319">
        <v>143.07</v>
      </c>
      <c r="D319">
        <v>602.35</v>
      </c>
      <c r="E319">
        <v>2135.4499999999998</v>
      </c>
      <c r="F319">
        <v>2737.8</v>
      </c>
      <c r="G319">
        <v>0.46850000000000003</v>
      </c>
    </row>
    <row r="320" spans="1:7" x14ac:dyDescent="0.25">
      <c r="A320">
        <v>2.94</v>
      </c>
      <c r="B320">
        <v>3.9529999999999998</v>
      </c>
      <c r="C320">
        <v>143.196</v>
      </c>
      <c r="D320">
        <v>602.91999999999996</v>
      </c>
      <c r="E320">
        <v>2135.06</v>
      </c>
      <c r="F320">
        <v>2737.98</v>
      </c>
      <c r="G320">
        <v>0.46700000000000003</v>
      </c>
    </row>
    <row r="321" spans="1:7" x14ac:dyDescent="0.25">
      <c r="A321">
        <v>2.9449999999999998</v>
      </c>
      <c r="B321">
        <v>3.9580000000000002</v>
      </c>
      <c r="C321">
        <v>143.238</v>
      </c>
      <c r="D321">
        <v>603.11</v>
      </c>
      <c r="E321">
        <v>2134.9299999999998</v>
      </c>
      <c r="F321">
        <v>2738.04</v>
      </c>
      <c r="G321">
        <v>0.46650000000000003</v>
      </c>
    </row>
    <row r="322" spans="1:7" x14ac:dyDescent="0.25">
      <c r="A322">
        <v>2.95</v>
      </c>
      <c r="B322">
        <v>3.9630000000000001</v>
      </c>
      <c r="C322">
        <v>143.28</v>
      </c>
      <c r="D322">
        <v>603.29999999999995</v>
      </c>
      <c r="E322">
        <v>2134.8000000000002</v>
      </c>
      <c r="F322">
        <v>2738.1</v>
      </c>
      <c r="G322">
        <v>0.46600000000000003</v>
      </c>
    </row>
    <row r="323" spans="1:7" x14ac:dyDescent="0.25">
      <c r="A323">
        <v>2.96</v>
      </c>
      <c r="B323">
        <v>3.9729999999999999</v>
      </c>
      <c r="C323">
        <v>143.374</v>
      </c>
      <c r="D323">
        <v>603.70000000000005</v>
      </c>
      <c r="E323">
        <v>2134.52</v>
      </c>
      <c r="F323">
        <v>2738.22</v>
      </c>
      <c r="G323">
        <v>0.46500000000000002</v>
      </c>
    </row>
    <row r="324" spans="1:7" x14ac:dyDescent="0.25">
      <c r="A324">
        <v>2.97</v>
      </c>
      <c r="B324">
        <v>3.9830000000000001</v>
      </c>
      <c r="C324">
        <v>143.46799999999999</v>
      </c>
      <c r="D324">
        <v>604.1</v>
      </c>
      <c r="E324">
        <v>2134.2399999999998</v>
      </c>
      <c r="F324">
        <v>2738.34</v>
      </c>
      <c r="G324">
        <v>0.46400000000000002</v>
      </c>
    </row>
    <row r="325" spans="1:7" x14ac:dyDescent="0.25">
      <c r="A325">
        <v>2.97</v>
      </c>
      <c r="B325">
        <v>3.9830000000000001</v>
      </c>
      <c r="C325">
        <v>143.46799999999999</v>
      </c>
      <c r="D325">
        <v>604.1</v>
      </c>
      <c r="E325">
        <v>2134.2399999999998</v>
      </c>
      <c r="F325">
        <v>2738.34</v>
      </c>
      <c r="G325">
        <v>0.46400000000000002</v>
      </c>
    </row>
    <row r="326" spans="1:7" x14ac:dyDescent="0.25">
      <c r="A326">
        <v>2.9750000000000001</v>
      </c>
      <c r="B326">
        <v>3.988</v>
      </c>
      <c r="C326">
        <v>143.51499999999999</v>
      </c>
      <c r="D326">
        <v>604.29999999999995</v>
      </c>
      <c r="E326">
        <v>2134.1</v>
      </c>
      <c r="F326">
        <v>2738.4</v>
      </c>
      <c r="G326">
        <v>0.46350000000000002</v>
      </c>
    </row>
    <row r="327" spans="1:7" x14ac:dyDescent="0.25">
      <c r="A327">
        <v>2.99</v>
      </c>
      <c r="B327">
        <v>4.0030000000000001</v>
      </c>
      <c r="C327">
        <v>143.65600000000001</v>
      </c>
      <c r="D327">
        <v>604.9</v>
      </c>
      <c r="E327">
        <v>2133.6799999999998</v>
      </c>
      <c r="F327">
        <v>2738.58</v>
      </c>
      <c r="G327">
        <v>0.46200000000000002</v>
      </c>
    </row>
    <row r="328" spans="1:7" x14ac:dyDescent="0.25">
      <c r="A328">
        <v>3</v>
      </c>
      <c r="B328">
        <v>4.0129999999999999</v>
      </c>
      <c r="C328">
        <v>143.75</v>
      </c>
      <c r="D328">
        <v>605.29999999999995</v>
      </c>
      <c r="E328">
        <v>2133.4</v>
      </c>
      <c r="F328">
        <v>2738.7</v>
      </c>
      <c r="G328">
        <v>0.46100000000000002</v>
      </c>
    </row>
    <row r="329" spans="1:7" x14ac:dyDescent="0.25">
      <c r="A329">
        <v>3.01</v>
      </c>
      <c r="B329">
        <v>4.0229999999999997</v>
      </c>
      <c r="C329">
        <v>143.84200000000001</v>
      </c>
      <c r="D329">
        <v>605.67999999999995</v>
      </c>
      <c r="E329">
        <v>2133.13</v>
      </c>
      <c r="F329">
        <v>2738.81</v>
      </c>
      <c r="G329">
        <v>0.46</v>
      </c>
    </row>
    <row r="330" spans="1:7" x14ac:dyDescent="0.25">
      <c r="A330">
        <v>3.0249999999999999</v>
      </c>
      <c r="B330">
        <v>4.0380000000000003</v>
      </c>
      <c r="C330">
        <v>143.97999999999999</v>
      </c>
      <c r="D330">
        <v>606.25</v>
      </c>
      <c r="E330">
        <v>2132.7249999999999</v>
      </c>
      <c r="F330">
        <v>2738.9749999999999</v>
      </c>
      <c r="G330">
        <v>0.45850000000000002</v>
      </c>
    </row>
    <row r="331" spans="1:7" x14ac:dyDescent="0.25">
      <c r="A331">
        <v>3.04</v>
      </c>
      <c r="B331">
        <v>4.0529999999999999</v>
      </c>
      <c r="C331">
        <v>144.11799999999999</v>
      </c>
      <c r="D331">
        <v>606.82000000000005</v>
      </c>
      <c r="E331">
        <v>2132.3200000000002</v>
      </c>
      <c r="F331">
        <v>2739.14</v>
      </c>
      <c r="G331">
        <v>0.45700000000000002</v>
      </c>
    </row>
    <row r="332" spans="1:7" x14ac:dyDescent="0.25">
      <c r="A332">
        <v>3.0550000000000002</v>
      </c>
      <c r="B332">
        <v>4.0679999999999996</v>
      </c>
      <c r="C332">
        <v>144.256</v>
      </c>
      <c r="D332">
        <v>607.39</v>
      </c>
      <c r="E332">
        <v>2131.915</v>
      </c>
      <c r="F332">
        <v>2739.3049999999998</v>
      </c>
      <c r="G332">
        <v>0.45550000000000002</v>
      </c>
    </row>
    <row r="333" spans="1:7" x14ac:dyDescent="0.25">
      <c r="A333">
        <v>3.06</v>
      </c>
      <c r="B333">
        <v>4.0730000000000004</v>
      </c>
      <c r="C333">
        <v>144.30199999999999</v>
      </c>
      <c r="D333">
        <v>607.58000000000004</v>
      </c>
      <c r="E333">
        <v>2131.7800000000002</v>
      </c>
      <c r="F333">
        <v>2739.36</v>
      </c>
      <c r="G333">
        <v>0.45500000000000002</v>
      </c>
    </row>
    <row r="334" spans="1:7" x14ac:dyDescent="0.25">
      <c r="A334">
        <v>3.06</v>
      </c>
      <c r="B334">
        <v>4.0730000000000004</v>
      </c>
      <c r="C334">
        <v>144.30199999999999</v>
      </c>
      <c r="D334">
        <v>607.58000000000004</v>
      </c>
      <c r="E334">
        <v>2131.7800000000002</v>
      </c>
      <c r="F334">
        <v>2739.36</v>
      </c>
      <c r="G334">
        <v>0.45500000000000002</v>
      </c>
    </row>
    <row r="335" spans="1:7" x14ac:dyDescent="0.25">
      <c r="A335">
        <v>3.0750000000000002</v>
      </c>
      <c r="B335">
        <v>4.0880000000000001</v>
      </c>
      <c r="C335">
        <v>144.44</v>
      </c>
      <c r="D335">
        <v>608.15</v>
      </c>
      <c r="E335">
        <v>2131.375</v>
      </c>
      <c r="F335">
        <v>2739.5250000000001</v>
      </c>
      <c r="G335">
        <v>0.45350000000000001</v>
      </c>
    </row>
    <row r="336" spans="1:7" x14ac:dyDescent="0.25">
      <c r="A336">
        <v>3.08</v>
      </c>
      <c r="B336">
        <v>4.093</v>
      </c>
      <c r="C336">
        <v>144.48599999999999</v>
      </c>
      <c r="D336">
        <v>608.34</v>
      </c>
      <c r="E336">
        <v>2131.2399999999998</v>
      </c>
      <c r="F336">
        <v>2739.58</v>
      </c>
      <c r="G336">
        <v>0.45300000000000001</v>
      </c>
    </row>
    <row r="337" spans="1:7" x14ac:dyDescent="0.25">
      <c r="A337">
        <v>3.1</v>
      </c>
      <c r="B337">
        <v>4.1130000000000004</v>
      </c>
      <c r="C337">
        <v>144.66999999999999</v>
      </c>
      <c r="D337">
        <v>609.1</v>
      </c>
      <c r="E337">
        <v>2130.6999999999998</v>
      </c>
      <c r="F337">
        <v>2739.8</v>
      </c>
      <c r="G337">
        <v>0.45100000000000001</v>
      </c>
    </row>
    <row r="338" spans="1:7" x14ac:dyDescent="0.25">
      <c r="A338">
        <v>3.12</v>
      </c>
      <c r="B338">
        <v>4.133</v>
      </c>
      <c r="C338">
        <v>144.828</v>
      </c>
      <c r="D338">
        <v>609.86</v>
      </c>
      <c r="E338">
        <v>2130.1799999999998</v>
      </c>
      <c r="F338">
        <v>2740.04</v>
      </c>
      <c r="G338">
        <v>0.44879999999999998</v>
      </c>
    </row>
    <row r="339" spans="1:7" x14ac:dyDescent="0.25">
      <c r="A339">
        <v>3.1349999999999998</v>
      </c>
      <c r="B339">
        <v>4.1479999999999997</v>
      </c>
      <c r="C339">
        <v>144.94649999999999</v>
      </c>
      <c r="D339">
        <v>610.42999999999995</v>
      </c>
      <c r="E339">
        <v>2129.79</v>
      </c>
      <c r="F339">
        <v>2740.22</v>
      </c>
      <c r="G339">
        <v>0.44714999999999999</v>
      </c>
    </row>
    <row r="340" spans="1:7" x14ac:dyDescent="0.25">
      <c r="A340">
        <v>3.1349999999999998</v>
      </c>
      <c r="B340">
        <v>4.1479999999999997</v>
      </c>
      <c r="C340">
        <v>144.94649999999999</v>
      </c>
      <c r="D340">
        <v>610.42999999999995</v>
      </c>
      <c r="E340">
        <v>2129.79</v>
      </c>
      <c r="F340">
        <v>2740.22</v>
      </c>
      <c r="G340">
        <v>0.44714999999999999</v>
      </c>
    </row>
    <row r="341" spans="1:7" x14ac:dyDescent="0.25">
      <c r="A341">
        <v>3.145</v>
      </c>
      <c r="B341">
        <v>4.1580000000000004</v>
      </c>
      <c r="C341">
        <v>145.02549999999999</v>
      </c>
      <c r="D341">
        <v>610.80999999999995</v>
      </c>
      <c r="E341">
        <v>2129.5300000000002</v>
      </c>
      <c r="F341">
        <v>2740.34</v>
      </c>
      <c r="G341">
        <v>0.44605</v>
      </c>
    </row>
    <row r="342" spans="1:7" x14ac:dyDescent="0.25">
      <c r="A342">
        <v>3.15</v>
      </c>
      <c r="B342">
        <v>4.1630000000000003</v>
      </c>
      <c r="C342">
        <v>145.065</v>
      </c>
      <c r="D342">
        <v>611</v>
      </c>
      <c r="E342">
        <v>2129.4</v>
      </c>
      <c r="F342">
        <v>2740.4</v>
      </c>
      <c r="G342">
        <v>0.44550000000000001</v>
      </c>
    </row>
    <row r="343" spans="1:7" x14ac:dyDescent="0.25">
      <c r="A343">
        <v>3.15</v>
      </c>
      <c r="B343">
        <v>4.1630000000000003</v>
      </c>
      <c r="C343">
        <v>145.065</v>
      </c>
      <c r="D343">
        <v>611</v>
      </c>
      <c r="E343">
        <v>2129.4</v>
      </c>
      <c r="F343">
        <v>2740.4</v>
      </c>
      <c r="G343">
        <v>0.44550000000000001</v>
      </c>
    </row>
    <row r="344" spans="1:7" x14ac:dyDescent="0.25">
      <c r="A344">
        <v>3.18</v>
      </c>
      <c r="B344">
        <v>4.1929999999999996</v>
      </c>
      <c r="C344">
        <v>145.30199999999999</v>
      </c>
      <c r="D344">
        <v>612.14</v>
      </c>
      <c r="E344">
        <v>2128.62</v>
      </c>
      <c r="F344">
        <v>2740.76</v>
      </c>
      <c r="G344">
        <v>0.44219999999999998</v>
      </c>
    </row>
    <row r="345" spans="1:7" x14ac:dyDescent="0.25">
      <c r="A345">
        <v>3.1850000000000001</v>
      </c>
      <c r="B345">
        <v>4.1980000000000004</v>
      </c>
      <c r="C345">
        <v>145.3415</v>
      </c>
      <c r="D345">
        <v>612.33000000000004</v>
      </c>
      <c r="E345">
        <v>2128.4899999999998</v>
      </c>
      <c r="F345">
        <v>2740.82</v>
      </c>
      <c r="G345">
        <v>0.44164999999999999</v>
      </c>
    </row>
    <row r="346" spans="1:7" x14ac:dyDescent="0.25">
      <c r="A346">
        <v>3.19</v>
      </c>
      <c r="B346">
        <v>4.2030000000000003</v>
      </c>
      <c r="C346">
        <v>145.381</v>
      </c>
      <c r="D346">
        <v>612.52</v>
      </c>
      <c r="E346">
        <v>2128.36</v>
      </c>
      <c r="F346">
        <v>2740.88</v>
      </c>
      <c r="G346">
        <v>0.44109999999999999</v>
      </c>
    </row>
    <row r="347" spans="1:7" x14ac:dyDescent="0.25">
      <c r="A347">
        <v>3.2</v>
      </c>
      <c r="B347">
        <v>4.2130000000000001</v>
      </c>
      <c r="C347">
        <v>145.46</v>
      </c>
      <c r="D347">
        <v>612.9</v>
      </c>
      <c r="E347">
        <v>2128.1</v>
      </c>
      <c r="F347">
        <v>2741</v>
      </c>
      <c r="G347">
        <v>0.44</v>
      </c>
    </row>
    <row r="348" spans="1:7" x14ac:dyDescent="0.25">
      <c r="A348">
        <v>3.22</v>
      </c>
      <c r="B348">
        <v>4.2329999999999997</v>
      </c>
      <c r="C348">
        <v>145.63999999999999</v>
      </c>
      <c r="D348">
        <v>613.6</v>
      </c>
      <c r="E348">
        <v>2127.58</v>
      </c>
      <c r="F348">
        <v>2741.18</v>
      </c>
      <c r="G348">
        <v>0.43819999999999998</v>
      </c>
    </row>
    <row r="349" spans="1:7" x14ac:dyDescent="0.25">
      <c r="A349">
        <v>3.2250000000000001</v>
      </c>
      <c r="B349">
        <v>4.2380000000000004</v>
      </c>
      <c r="C349">
        <v>145.685</v>
      </c>
      <c r="D349">
        <v>613.77499999999998</v>
      </c>
      <c r="E349">
        <v>2127.4499999999998</v>
      </c>
      <c r="F349">
        <v>2741.2249999999999</v>
      </c>
      <c r="G349">
        <v>0.43774999999999997</v>
      </c>
    </row>
    <row r="350" spans="1:7" x14ac:dyDescent="0.25">
      <c r="A350">
        <v>3.23</v>
      </c>
      <c r="B350">
        <v>4.2430000000000003</v>
      </c>
      <c r="C350">
        <v>145.72999999999999</v>
      </c>
      <c r="D350">
        <v>613.95000000000005</v>
      </c>
      <c r="E350">
        <v>2127.3200000000002</v>
      </c>
      <c r="F350">
        <v>2741.27</v>
      </c>
      <c r="G350">
        <v>0.43730000000000002</v>
      </c>
    </row>
    <row r="351" spans="1:7" x14ac:dyDescent="0.25">
      <c r="A351">
        <v>3.24</v>
      </c>
      <c r="B351">
        <v>4.2530000000000001</v>
      </c>
      <c r="C351">
        <v>145.82</v>
      </c>
      <c r="D351">
        <v>614.29999999999995</v>
      </c>
      <c r="E351">
        <v>2127.06</v>
      </c>
      <c r="F351">
        <v>2741.36</v>
      </c>
      <c r="G351">
        <v>0.43640000000000001</v>
      </c>
    </row>
    <row r="352" spans="1:7" x14ac:dyDescent="0.25">
      <c r="A352">
        <v>3.2450000000000001</v>
      </c>
      <c r="B352">
        <v>4.258</v>
      </c>
      <c r="C352">
        <v>145.86500000000001</v>
      </c>
      <c r="D352">
        <v>614.47500000000002</v>
      </c>
      <c r="E352">
        <v>2126.9299999999998</v>
      </c>
      <c r="F352">
        <v>2741.4050000000002</v>
      </c>
      <c r="G352">
        <v>0.43595</v>
      </c>
    </row>
    <row r="353" spans="1:7" x14ac:dyDescent="0.25">
      <c r="A353">
        <v>3.25</v>
      </c>
      <c r="B353">
        <v>4.2629999999999999</v>
      </c>
      <c r="C353">
        <v>145.91</v>
      </c>
      <c r="D353">
        <v>614.65</v>
      </c>
      <c r="E353">
        <v>2126.8000000000002</v>
      </c>
      <c r="F353">
        <v>2741.45</v>
      </c>
      <c r="G353">
        <v>0.4355</v>
      </c>
    </row>
    <row r="354" spans="1:7" x14ac:dyDescent="0.25">
      <c r="A354">
        <v>3.28</v>
      </c>
      <c r="B354">
        <v>4.2930000000000001</v>
      </c>
      <c r="C354">
        <v>146.18</v>
      </c>
      <c r="D354">
        <v>615.70000000000005</v>
      </c>
      <c r="E354">
        <v>2126.02</v>
      </c>
      <c r="F354">
        <v>2741.72</v>
      </c>
      <c r="G354">
        <v>0.43280000000000002</v>
      </c>
    </row>
    <row r="355" spans="1:7" x14ac:dyDescent="0.25">
      <c r="A355">
        <v>3.29</v>
      </c>
      <c r="B355">
        <v>4.3029999999999999</v>
      </c>
      <c r="C355">
        <v>146.27000000000001</v>
      </c>
      <c r="D355">
        <v>616.04999999999995</v>
      </c>
      <c r="E355">
        <v>2125.7600000000002</v>
      </c>
      <c r="F355">
        <v>2741.81</v>
      </c>
      <c r="G355">
        <v>0.43190000000000001</v>
      </c>
    </row>
    <row r="356" spans="1:7" x14ac:dyDescent="0.25">
      <c r="A356">
        <v>3.3</v>
      </c>
      <c r="B356">
        <v>4.3129999999999997</v>
      </c>
      <c r="C356">
        <v>146.36000000000001</v>
      </c>
      <c r="D356">
        <v>616.4</v>
      </c>
      <c r="E356">
        <v>2125.5</v>
      </c>
      <c r="F356">
        <v>2741.9</v>
      </c>
      <c r="G356">
        <v>0.43099999999999999</v>
      </c>
    </row>
    <row r="357" spans="1:7" x14ac:dyDescent="0.25">
      <c r="A357">
        <v>3.3</v>
      </c>
      <c r="B357">
        <v>4.3129999999999997</v>
      </c>
      <c r="C357">
        <v>146.36000000000001</v>
      </c>
      <c r="D357">
        <v>616.4</v>
      </c>
      <c r="E357">
        <v>2125.5</v>
      </c>
      <c r="F357">
        <v>2741.9</v>
      </c>
      <c r="G357">
        <v>0.43099999999999999</v>
      </c>
    </row>
    <row r="358" spans="1:7" x14ac:dyDescent="0.25">
      <c r="A358">
        <v>3.3149999999999999</v>
      </c>
      <c r="B358">
        <v>4.3280000000000003</v>
      </c>
      <c r="C358">
        <v>146.48599999999999</v>
      </c>
      <c r="D358">
        <v>616.94000000000005</v>
      </c>
      <c r="E358">
        <v>2125.11</v>
      </c>
      <c r="F358">
        <v>2742.05</v>
      </c>
      <c r="G358">
        <v>0.42964999999999998</v>
      </c>
    </row>
    <row r="359" spans="1:7" x14ac:dyDescent="0.25">
      <c r="A359">
        <v>3.3250000000000002</v>
      </c>
      <c r="B359">
        <v>4.3380000000000001</v>
      </c>
      <c r="C359">
        <v>146.57</v>
      </c>
      <c r="D359">
        <v>617.29999999999995</v>
      </c>
      <c r="E359">
        <v>2124.85</v>
      </c>
      <c r="F359">
        <v>2742.15</v>
      </c>
      <c r="G359">
        <v>0.42875000000000002</v>
      </c>
    </row>
    <row r="360" spans="1:7" x14ac:dyDescent="0.25">
      <c r="A360">
        <v>3.33</v>
      </c>
      <c r="B360">
        <v>4.343</v>
      </c>
      <c r="C360">
        <v>146.61199999999999</v>
      </c>
      <c r="D360">
        <v>617.48</v>
      </c>
      <c r="E360">
        <v>2124.7199999999998</v>
      </c>
      <c r="F360">
        <v>2742.2</v>
      </c>
      <c r="G360">
        <v>0.42830000000000001</v>
      </c>
    </row>
    <row r="361" spans="1:7" x14ac:dyDescent="0.25">
      <c r="A361">
        <v>3.36</v>
      </c>
      <c r="B361">
        <v>4.3730000000000002</v>
      </c>
      <c r="C361">
        <v>146.864</v>
      </c>
      <c r="D361">
        <v>618.55999999999995</v>
      </c>
      <c r="E361">
        <v>2123.94</v>
      </c>
      <c r="F361">
        <v>2742.5</v>
      </c>
      <c r="G361">
        <v>0.42559999999999998</v>
      </c>
    </row>
    <row r="362" spans="1:7" x14ac:dyDescent="0.25">
      <c r="A362">
        <v>3.36</v>
      </c>
      <c r="B362">
        <v>4.3730000000000002</v>
      </c>
      <c r="C362">
        <v>146.864</v>
      </c>
      <c r="D362">
        <v>618.55999999999995</v>
      </c>
      <c r="E362">
        <v>2123.94</v>
      </c>
      <c r="F362">
        <v>2742.5</v>
      </c>
      <c r="G362">
        <v>0.42559999999999998</v>
      </c>
    </row>
    <row r="363" spans="1:7" x14ac:dyDescent="0.25">
      <c r="A363">
        <v>3.375</v>
      </c>
      <c r="B363">
        <v>4.3879999999999999</v>
      </c>
      <c r="C363">
        <v>146.99</v>
      </c>
      <c r="D363">
        <v>619.1</v>
      </c>
      <c r="E363">
        <v>2123.5500000000002</v>
      </c>
      <c r="F363">
        <v>2742.65</v>
      </c>
      <c r="G363">
        <v>0.42425000000000002</v>
      </c>
    </row>
    <row r="364" spans="1:7" x14ac:dyDescent="0.25">
      <c r="A364">
        <v>3.38</v>
      </c>
      <c r="B364">
        <v>4.3929999999999998</v>
      </c>
      <c r="C364">
        <v>147.03200000000001</v>
      </c>
      <c r="D364">
        <v>619.28</v>
      </c>
      <c r="E364">
        <v>2123.42</v>
      </c>
      <c r="F364">
        <v>2742.7</v>
      </c>
      <c r="G364">
        <v>0.42380000000000001</v>
      </c>
    </row>
    <row r="365" spans="1:7" x14ac:dyDescent="0.25">
      <c r="A365">
        <v>3.4</v>
      </c>
      <c r="B365">
        <v>4.4130000000000003</v>
      </c>
      <c r="C365">
        <v>147.19999999999999</v>
      </c>
      <c r="D365">
        <v>620</v>
      </c>
      <c r="E365">
        <v>2122.9</v>
      </c>
      <c r="F365">
        <v>2742.9</v>
      </c>
      <c r="G365">
        <v>0.42199999999999999</v>
      </c>
    </row>
    <row r="366" spans="1:7" x14ac:dyDescent="0.25">
      <c r="A366">
        <v>3.41</v>
      </c>
      <c r="B366">
        <v>4.423</v>
      </c>
      <c r="C366">
        <v>147.28200000000001</v>
      </c>
      <c r="D366">
        <v>620.36</v>
      </c>
      <c r="E366">
        <v>2122.64</v>
      </c>
      <c r="F366">
        <v>2743</v>
      </c>
      <c r="G366">
        <v>0.42109999999999997</v>
      </c>
    </row>
    <row r="367" spans="1:7" x14ac:dyDescent="0.25">
      <c r="A367">
        <v>3.42</v>
      </c>
      <c r="B367">
        <v>4.4329999999999998</v>
      </c>
      <c r="C367">
        <v>147.364</v>
      </c>
      <c r="D367">
        <v>620.72</v>
      </c>
      <c r="E367">
        <v>2122.38</v>
      </c>
      <c r="F367">
        <v>2743.1</v>
      </c>
      <c r="G367">
        <v>0.42020000000000002</v>
      </c>
    </row>
    <row r="368" spans="1:7" x14ac:dyDescent="0.25">
      <c r="A368">
        <v>3.43</v>
      </c>
      <c r="B368">
        <v>4.4429999999999996</v>
      </c>
      <c r="C368">
        <v>147.446</v>
      </c>
      <c r="D368">
        <v>621.08000000000004</v>
      </c>
      <c r="E368">
        <v>2122.12</v>
      </c>
      <c r="F368">
        <v>2743.2</v>
      </c>
      <c r="G368">
        <v>0.41930000000000001</v>
      </c>
    </row>
    <row r="369" spans="1:7" x14ac:dyDescent="0.25">
      <c r="A369">
        <v>3.44</v>
      </c>
      <c r="B369">
        <v>4.4530000000000003</v>
      </c>
      <c r="C369">
        <v>147.52799999999999</v>
      </c>
      <c r="D369">
        <v>621.44000000000005</v>
      </c>
      <c r="E369">
        <v>2121.86</v>
      </c>
      <c r="F369">
        <v>2743.3</v>
      </c>
      <c r="G369">
        <v>0.41839999999999999</v>
      </c>
    </row>
    <row r="370" spans="1:7" x14ac:dyDescent="0.25">
      <c r="A370">
        <v>3.4449999999999998</v>
      </c>
      <c r="B370">
        <v>4.4580000000000002</v>
      </c>
      <c r="C370">
        <v>147.56899999999999</v>
      </c>
      <c r="D370">
        <v>621.62</v>
      </c>
      <c r="E370">
        <v>2121.73</v>
      </c>
      <c r="F370">
        <v>2743.35</v>
      </c>
      <c r="G370">
        <v>0.41794999999999999</v>
      </c>
    </row>
    <row r="371" spans="1:7" x14ac:dyDescent="0.25">
      <c r="A371">
        <v>3.45</v>
      </c>
      <c r="B371">
        <v>4.4630000000000001</v>
      </c>
      <c r="C371">
        <v>147.61000000000001</v>
      </c>
      <c r="D371">
        <v>621.79999999999995</v>
      </c>
      <c r="E371">
        <v>2121.6</v>
      </c>
      <c r="F371">
        <v>2743.4</v>
      </c>
      <c r="G371">
        <v>0.41749999999999998</v>
      </c>
    </row>
    <row r="372" spans="1:7" x14ac:dyDescent="0.25">
      <c r="A372">
        <v>3.48</v>
      </c>
      <c r="B372">
        <v>4.4930000000000003</v>
      </c>
      <c r="C372">
        <v>147.85599999999999</v>
      </c>
      <c r="D372">
        <v>622.88</v>
      </c>
      <c r="E372">
        <v>2120.8200000000002</v>
      </c>
      <c r="F372">
        <v>2743.7</v>
      </c>
      <c r="G372">
        <v>0.4148</v>
      </c>
    </row>
    <row r="373" spans="1:7" x14ac:dyDescent="0.25">
      <c r="A373">
        <v>3.4849999999999999</v>
      </c>
      <c r="B373">
        <v>4.4980000000000002</v>
      </c>
      <c r="C373">
        <v>147.89699999999999</v>
      </c>
      <c r="D373">
        <v>623.05999999999995</v>
      </c>
      <c r="E373">
        <v>2120.69</v>
      </c>
      <c r="F373">
        <v>2743.75</v>
      </c>
      <c r="G373">
        <v>0.41435</v>
      </c>
    </row>
    <row r="374" spans="1:7" x14ac:dyDescent="0.25">
      <c r="A374">
        <v>3.5</v>
      </c>
      <c r="B374">
        <v>4.5129999999999999</v>
      </c>
      <c r="C374">
        <v>148.02000000000001</v>
      </c>
      <c r="D374">
        <v>623.6</v>
      </c>
      <c r="E374">
        <v>2120.3000000000002</v>
      </c>
      <c r="F374">
        <v>2743.9</v>
      </c>
      <c r="G374">
        <v>0.41299999999999998</v>
      </c>
    </row>
    <row r="375" spans="1:7" x14ac:dyDescent="0.25">
      <c r="A375">
        <v>3.51</v>
      </c>
      <c r="B375">
        <v>4.5229999999999997</v>
      </c>
      <c r="C375">
        <v>148.102</v>
      </c>
      <c r="D375">
        <v>623.95000000000005</v>
      </c>
      <c r="E375">
        <v>2120.0500000000002</v>
      </c>
      <c r="F375">
        <v>2744</v>
      </c>
      <c r="G375">
        <v>0.41220000000000001</v>
      </c>
    </row>
    <row r="376" spans="1:7" x14ac:dyDescent="0.25">
      <c r="A376">
        <v>3.51</v>
      </c>
      <c r="B376">
        <v>4.5229999999999997</v>
      </c>
      <c r="C376">
        <v>148.102</v>
      </c>
      <c r="D376">
        <v>623.95000000000005</v>
      </c>
      <c r="E376">
        <v>2120.0500000000002</v>
      </c>
      <c r="F376">
        <v>2744</v>
      </c>
      <c r="G376">
        <v>0.41220000000000001</v>
      </c>
    </row>
    <row r="377" spans="1:7" x14ac:dyDescent="0.25">
      <c r="A377">
        <v>3.5150000000000001</v>
      </c>
      <c r="B377">
        <v>4.5279999999999996</v>
      </c>
      <c r="C377">
        <v>148.143</v>
      </c>
      <c r="D377">
        <v>624.125</v>
      </c>
      <c r="E377">
        <v>2119.9250000000002</v>
      </c>
      <c r="F377">
        <v>2744.05</v>
      </c>
      <c r="G377">
        <v>0.4118</v>
      </c>
    </row>
    <row r="378" spans="1:7" x14ac:dyDescent="0.25">
      <c r="A378">
        <v>3.52</v>
      </c>
      <c r="B378">
        <v>4.5330000000000004</v>
      </c>
      <c r="C378">
        <v>148.184</v>
      </c>
      <c r="D378">
        <v>624.29999999999995</v>
      </c>
      <c r="E378">
        <v>2119.8000000000002</v>
      </c>
      <c r="F378">
        <v>2744.1</v>
      </c>
      <c r="G378">
        <v>0.41139999999999999</v>
      </c>
    </row>
    <row r="379" spans="1:7" x14ac:dyDescent="0.25">
      <c r="A379">
        <v>3.5249999999999999</v>
      </c>
      <c r="B379">
        <v>4.5380000000000003</v>
      </c>
      <c r="C379">
        <v>148.22499999999999</v>
      </c>
      <c r="D379">
        <v>624.47500000000002</v>
      </c>
      <c r="E379">
        <v>2119.6750000000002</v>
      </c>
      <c r="F379">
        <v>2744.15</v>
      </c>
      <c r="G379">
        <v>0.41099999999999998</v>
      </c>
    </row>
    <row r="380" spans="1:7" x14ac:dyDescent="0.25">
      <c r="A380">
        <v>3.54</v>
      </c>
      <c r="B380">
        <v>4.5529999999999999</v>
      </c>
      <c r="C380">
        <v>148.34800000000001</v>
      </c>
      <c r="D380">
        <v>625</v>
      </c>
      <c r="E380">
        <v>2119.3000000000002</v>
      </c>
      <c r="F380">
        <v>2744.3</v>
      </c>
      <c r="G380">
        <v>0.4098</v>
      </c>
    </row>
    <row r="381" spans="1:7" x14ac:dyDescent="0.25">
      <c r="A381">
        <v>3.57</v>
      </c>
      <c r="B381">
        <v>4.5830000000000002</v>
      </c>
      <c r="C381">
        <v>148.59399999999999</v>
      </c>
      <c r="D381">
        <v>626.04999999999995</v>
      </c>
      <c r="E381">
        <v>2118.5500000000002</v>
      </c>
      <c r="F381">
        <v>2744.6</v>
      </c>
      <c r="G381">
        <v>0.40739999999999998</v>
      </c>
    </row>
    <row r="382" spans="1:7" x14ac:dyDescent="0.25">
      <c r="A382">
        <v>3.57</v>
      </c>
      <c r="B382">
        <v>4.5830000000000002</v>
      </c>
      <c r="C382">
        <v>148.59399999999999</v>
      </c>
      <c r="D382">
        <v>626.04999999999995</v>
      </c>
      <c r="E382">
        <v>2118.5500000000002</v>
      </c>
      <c r="F382">
        <v>2744.6</v>
      </c>
      <c r="G382">
        <v>0.40739999999999998</v>
      </c>
    </row>
    <row r="383" spans="1:7" x14ac:dyDescent="0.25">
      <c r="A383">
        <v>3.5750000000000002</v>
      </c>
      <c r="B383">
        <v>4.5880000000000001</v>
      </c>
      <c r="C383">
        <v>148.63499999999999</v>
      </c>
      <c r="D383">
        <v>626.22500000000002</v>
      </c>
      <c r="E383">
        <v>2118.4250000000002</v>
      </c>
      <c r="F383">
        <v>2744.65</v>
      </c>
      <c r="G383">
        <v>0.40699999999999997</v>
      </c>
    </row>
    <row r="384" spans="1:7" x14ac:dyDescent="0.25">
      <c r="A384">
        <v>3.6</v>
      </c>
      <c r="B384">
        <v>4.6130000000000004</v>
      </c>
      <c r="C384">
        <v>148.84</v>
      </c>
      <c r="D384">
        <v>627.1</v>
      </c>
      <c r="E384">
        <v>2117.8000000000002</v>
      </c>
      <c r="F384">
        <v>2744.9</v>
      </c>
      <c r="G384">
        <v>0.40500000000000003</v>
      </c>
    </row>
    <row r="385" spans="1:7" x14ac:dyDescent="0.25">
      <c r="A385">
        <v>3.6</v>
      </c>
      <c r="B385">
        <v>4.6130000000000004</v>
      </c>
      <c r="C385">
        <v>148.84</v>
      </c>
      <c r="D385">
        <v>627.1</v>
      </c>
      <c r="E385">
        <v>2117.8000000000002</v>
      </c>
      <c r="F385">
        <v>2744.9</v>
      </c>
      <c r="G385">
        <v>0.40500000000000003</v>
      </c>
    </row>
    <row r="386" spans="1:7" x14ac:dyDescent="0.25">
      <c r="A386">
        <v>3.61</v>
      </c>
      <c r="B386">
        <v>4.6230000000000002</v>
      </c>
      <c r="C386">
        <v>148.91999999999999</v>
      </c>
      <c r="D386">
        <v>627.45000000000005</v>
      </c>
      <c r="E386">
        <v>2117.5500000000002</v>
      </c>
      <c r="F386">
        <v>2745</v>
      </c>
      <c r="G386">
        <v>0.40410000000000001</v>
      </c>
    </row>
    <row r="387" spans="1:7" x14ac:dyDescent="0.25">
      <c r="A387">
        <v>3.63</v>
      </c>
      <c r="B387">
        <v>4.6429999999999998</v>
      </c>
      <c r="C387">
        <v>149.08000000000001</v>
      </c>
      <c r="D387">
        <v>628.15</v>
      </c>
      <c r="E387">
        <v>2117.0500000000002</v>
      </c>
      <c r="F387">
        <v>2745.2</v>
      </c>
      <c r="G387">
        <v>0.40229999999999999</v>
      </c>
    </row>
    <row r="388" spans="1:7" x14ac:dyDescent="0.25">
      <c r="A388">
        <v>3.64</v>
      </c>
      <c r="B388">
        <v>4.6529999999999996</v>
      </c>
      <c r="C388">
        <v>149.16</v>
      </c>
      <c r="D388">
        <v>628.5</v>
      </c>
      <c r="E388">
        <v>2116.8000000000002</v>
      </c>
      <c r="F388">
        <v>2745.3</v>
      </c>
      <c r="G388">
        <v>0.40139999999999998</v>
      </c>
    </row>
    <row r="389" spans="1:7" x14ac:dyDescent="0.25">
      <c r="A389">
        <v>3.6549999999999998</v>
      </c>
      <c r="B389">
        <v>4.6680000000000001</v>
      </c>
      <c r="C389">
        <v>149.28</v>
      </c>
      <c r="D389">
        <v>629.02499999999998</v>
      </c>
      <c r="E389">
        <v>2116.4250000000002</v>
      </c>
      <c r="F389">
        <v>2745.45</v>
      </c>
      <c r="G389">
        <v>0.40005000000000002</v>
      </c>
    </row>
    <row r="390" spans="1:7" x14ac:dyDescent="0.25">
      <c r="A390">
        <v>3.6749999999999998</v>
      </c>
      <c r="B390">
        <v>4.6879999999999997</v>
      </c>
      <c r="C390">
        <v>149.44</v>
      </c>
      <c r="D390">
        <v>629.72500000000002</v>
      </c>
      <c r="E390">
        <v>2115.9250000000002</v>
      </c>
      <c r="F390">
        <v>2745.65</v>
      </c>
      <c r="G390">
        <v>0.39824999999999999</v>
      </c>
    </row>
    <row r="391" spans="1:7" x14ac:dyDescent="0.25">
      <c r="A391">
        <v>3.68</v>
      </c>
      <c r="B391">
        <v>4.6929999999999996</v>
      </c>
      <c r="C391">
        <v>149.47999999999999</v>
      </c>
      <c r="D391">
        <v>629.9</v>
      </c>
      <c r="E391">
        <v>2115.8000000000002</v>
      </c>
      <c r="F391">
        <v>2745.7</v>
      </c>
      <c r="G391">
        <v>0.39779999999999999</v>
      </c>
    </row>
    <row r="392" spans="1:7" x14ac:dyDescent="0.25">
      <c r="A392">
        <v>3.69</v>
      </c>
      <c r="B392">
        <v>4.7030000000000003</v>
      </c>
      <c r="C392">
        <v>149.56</v>
      </c>
      <c r="D392">
        <v>630.25</v>
      </c>
      <c r="E392">
        <v>2115.5500000000002</v>
      </c>
      <c r="F392">
        <v>2745.8</v>
      </c>
      <c r="G392">
        <v>0.39689999999999998</v>
      </c>
    </row>
    <row r="393" spans="1:7" x14ac:dyDescent="0.25">
      <c r="A393">
        <v>3.7</v>
      </c>
      <c r="B393">
        <v>4.7130000000000001</v>
      </c>
      <c r="C393">
        <v>149.63999999999999</v>
      </c>
      <c r="D393">
        <v>630.6</v>
      </c>
      <c r="E393">
        <v>2115.3000000000002</v>
      </c>
      <c r="F393">
        <v>2745.9</v>
      </c>
      <c r="G393">
        <v>0.39600000000000002</v>
      </c>
    </row>
    <row r="394" spans="1:7" x14ac:dyDescent="0.25">
      <c r="A394">
        <v>3.7050000000000001</v>
      </c>
      <c r="B394">
        <v>4.718</v>
      </c>
      <c r="C394">
        <v>149.68</v>
      </c>
      <c r="D394">
        <v>630.77</v>
      </c>
      <c r="E394">
        <v>2115.1799999999998</v>
      </c>
      <c r="F394">
        <v>2745.95</v>
      </c>
      <c r="G394">
        <v>0.39565</v>
      </c>
    </row>
    <row r="395" spans="1:7" x14ac:dyDescent="0.25">
      <c r="A395">
        <v>3.7050000000000001</v>
      </c>
      <c r="B395">
        <v>4.718</v>
      </c>
      <c r="C395">
        <v>149.68</v>
      </c>
      <c r="D395">
        <v>630.77</v>
      </c>
      <c r="E395">
        <v>2115.1799999999998</v>
      </c>
      <c r="F395">
        <v>2745.95</v>
      </c>
      <c r="G395">
        <v>0.39565</v>
      </c>
    </row>
    <row r="396" spans="1:7" x14ac:dyDescent="0.25">
      <c r="A396">
        <v>3.71</v>
      </c>
      <c r="B396">
        <v>4.7229999999999999</v>
      </c>
      <c r="C396">
        <v>149.72</v>
      </c>
      <c r="D396">
        <v>630.94000000000005</v>
      </c>
      <c r="E396">
        <v>2115.06</v>
      </c>
      <c r="F396">
        <v>2746</v>
      </c>
      <c r="G396">
        <v>0.39529999999999998</v>
      </c>
    </row>
    <row r="397" spans="1:7" x14ac:dyDescent="0.25">
      <c r="A397">
        <v>3.72</v>
      </c>
      <c r="B397">
        <v>4.7329999999999997</v>
      </c>
      <c r="C397">
        <v>149.80000000000001</v>
      </c>
      <c r="D397">
        <v>631.28</v>
      </c>
      <c r="E397">
        <v>2114.8200000000002</v>
      </c>
      <c r="F397">
        <v>2746.1</v>
      </c>
      <c r="G397">
        <v>0.39460000000000001</v>
      </c>
    </row>
    <row r="398" spans="1:7" x14ac:dyDescent="0.25">
      <c r="A398">
        <v>3.74</v>
      </c>
      <c r="B398">
        <v>4.7530000000000001</v>
      </c>
      <c r="C398">
        <v>149.96</v>
      </c>
      <c r="D398">
        <v>631.96</v>
      </c>
      <c r="E398">
        <v>2114.34</v>
      </c>
      <c r="F398">
        <v>2746.3</v>
      </c>
      <c r="G398">
        <v>0.39319999999999999</v>
      </c>
    </row>
    <row r="399" spans="1:7" x14ac:dyDescent="0.25">
      <c r="A399">
        <v>3.75</v>
      </c>
      <c r="B399">
        <v>4.7629999999999999</v>
      </c>
      <c r="C399">
        <v>150.04</v>
      </c>
      <c r="D399">
        <v>632.29999999999995</v>
      </c>
      <c r="E399">
        <v>2114.1</v>
      </c>
      <c r="F399">
        <v>2746.4</v>
      </c>
      <c r="G399">
        <v>0.39250000000000002</v>
      </c>
    </row>
    <row r="400" spans="1:7" x14ac:dyDescent="0.25">
      <c r="A400">
        <v>3.76</v>
      </c>
      <c r="B400">
        <v>4.7729999999999997</v>
      </c>
      <c r="C400">
        <v>150.12</v>
      </c>
      <c r="D400">
        <v>632.64</v>
      </c>
      <c r="E400">
        <v>2113.86</v>
      </c>
      <c r="F400">
        <v>2746.5</v>
      </c>
      <c r="G400">
        <v>0.39179999999999998</v>
      </c>
    </row>
    <row r="401" spans="1:7" x14ac:dyDescent="0.25">
      <c r="A401">
        <v>3.77</v>
      </c>
      <c r="B401">
        <v>4.7830000000000004</v>
      </c>
      <c r="C401">
        <v>150.19999999999999</v>
      </c>
      <c r="D401">
        <v>632.98</v>
      </c>
      <c r="E401">
        <v>2113.62</v>
      </c>
      <c r="F401">
        <v>2746.6</v>
      </c>
      <c r="G401">
        <v>0.3911</v>
      </c>
    </row>
    <row r="402" spans="1:7" x14ac:dyDescent="0.25">
      <c r="A402">
        <v>3.78</v>
      </c>
      <c r="B402">
        <v>4.7930000000000001</v>
      </c>
      <c r="C402">
        <v>150.28</v>
      </c>
      <c r="D402">
        <v>633.32000000000005</v>
      </c>
      <c r="E402">
        <v>2113.38</v>
      </c>
      <c r="F402">
        <v>2746.7</v>
      </c>
      <c r="G402">
        <v>0.39040000000000002</v>
      </c>
    </row>
    <row r="403" spans="1:7" x14ac:dyDescent="0.25">
      <c r="A403">
        <v>3.78</v>
      </c>
      <c r="B403">
        <v>4.7930000000000001</v>
      </c>
      <c r="C403">
        <v>150.28</v>
      </c>
      <c r="D403">
        <v>633.32000000000005</v>
      </c>
      <c r="E403">
        <v>2113.38</v>
      </c>
      <c r="F403">
        <v>2746.7</v>
      </c>
      <c r="G403">
        <v>0.39040000000000002</v>
      </c>
    </row>
    <row r="404" spans="1:7" x14ac:dyDescent="0.25">
      <c r="A404">
        <v>3.8</v>
      </c>
      <c r="B404">
        <v>4.8129999999999997</v>
      </c>
      <c r="C404">
        <v>150.44</v>
      </c>
      <c r="D404">
        <v>634</v>
      </c>
      <c r="E404">
        <v>2112.9</v>
      </c>
      <c r="F404">
        <v>2746.9</v>
      </c>
      <c r="G404">
        <v>0.38900000000000001</v>
      </c>
    </row>
    <row r="405" spans="1:7" x14ac:dyDescent="0.25">
      <c r="A405">
        <v>3.8250000000000002</v>
      </c>
      <c r="B405">
        <v>4.8380000000000001</v>
      </c>
      <c r="C405">
        <v>150.63749999999999</v>
      </c>
      <c r="D405">
        <v>634.82500000000005</v>
      </c>
      <c r="E405">
        <v>2112.3000000000002</v>
      </c>
      <c r="F405">
        <v>2747.125</v>
      </c>
      <c r="G405">
        <v>0.38700000000000001</v>
      </c>
    </row>
    <row r="406" spans="1:7" x14ac:dyDescent="0.25">
      <c r="A406">
        <v>3.835</v>
      </c>
      <c r="B406">
        <v>4.8479999999999999</v>
      </c>
      <c r="C406">
        <v>150.7165</v>
      </c>
      <c r="D406">
        <v>635.15499999999997</v>
      </c>
      <c r="E406">
        <v>2112.06</v>
      </c>
      <c r="F406">
        <v>2747.2150000000001</v>
      </c>
      <c r="G406">
        <v>0.38619999999999999</v>
      </c>
    </row>
    <row r="407" spans="1:7" x14ac:dyDescent="0.25">
      <c r="A407">
        <v>3.84</v>
      </c>
      <c r="B407">
        <v>4.8529999999999998</v>
      </c>
      <c r="C407">
        <v>150.756</v>
      </c>
      <c r="D407">
        <v>635.32000000000005</v>
      </c>
      <c r="E407">
        <v>2111.94</v>
      </c>
      <c r="F407">
        <v>2747.26</v>
      </c>
      <c r="G407">
        <v>0.38579999999999998</v>
      </c>
    </row>
    <row r="408" spans="1:7" x14ac:dyDescent="0.25">
      <c r="A408">
        <v>3.85</v>
      </c>
      <c r="B408">
        <v>4.8630000000000004</v>
      </c>
      <c r="C408">
        <v>150.83500000000001</v>
      </c>
      <c r="D408">
        <v>635.65</v>
      </c>
      <c r="E408">
        <v>2111.6999999999998</v>
      </c>
      <c r="F408">
        <v>2747.35</v>
      </c>
      <c r="G408">
        <v>0.38500000000000001</v>
      </c>
    </row>
    <row r="409" spans="1:7" x14ac:dyDescent="0.25">
      <c r="A409">
        <v>3.85</v>
      </c>
      <c r="B409">
        <v>4.8630000000000004</v>
      </c>
      <c r="C409">
        <v>150.83500000000001</v>
      </c>
      <c r="D409">
        <v>635.65</v>
      </c>
      <c r="E409">
        <v>2111.6999999999998</v>
      </c>
      <c r="F409">
        <v>2747.35</v>
      </c>
      <c r="G409">
        <v>0.38500000000000001</v>
      </c>
    </row>
    <row r="410" spans="1:7" x14ac:dyDescent="0.25">
      <c r="A410">
        <v>3.87</v>
      </c>
      <c r="B410">
        <v>4.883</v>
      </c>
      <c r="C410">
        <v>150.99299999999999</v>
      </c>
      <c r="D410">
        <v>636.30999999999995</v>
      </c>
      <c r="E410">
        <v>2111.2199999999998</v>
      </c>
      <c r="F410">
        <v>2747.53</v>
      </c>
      <c r="G410">
        <v>0.38340000000000002</v>
      </c>
    </row>
    <row r="411" spans="1:7" x14ac:dyDescent="0.25">
      <c r="A411">
        <v>3.895</v>
      </c>
      <c r="B411">
        <v>4.9080000000000004</v>
      </c>
      <c r="C411">
        <v>151.19049999999999</v>
      </c>
      <c r="D411">
        <v>637.13499999999999</v>
      </c>
      <c r="E411">
        <v>2110.62</v>
      </c>
      <c r="F411">
        <v>2747.7550000000001</v>
      </c>
      <c r="G411">
        <v>0.38140000000000002</v>
      </c>
    </row>
    <row r="412" spans="1:7" x14ac:dyDescent="0.25">
      <c r="A412">
        <v>3.9</v>
      </c>
      <c r="B412">
        <v>4.9130000000000003</v>
      </c>
      <c r="C412">
        <v>151.22999999999999</v>
      </c>
      <c r="D412">
        <v>637.29999999999995</v>
      </c>
      <c r="E412">
        <v>2110.5</v>
      </c>
      <c r="F412">
        <v>2747.8</v>
      </c>
      <c r="G412">
        <v>0.38100000000000001</v>
      </c>
    </row>
    <row r="413" spans="1:7" x14ac:dyDescent="0.25">
      <c r="A413">
        <v>3.9</v>
      </c>
      <c r="B413">
        <v>4.9130000000000003</v>
      </c>
      <c r="C413">
        <v>151.22999999999999</v>
      </c>
      <c r="D413">
        <v>637.29999999999995</v>
      </c>
      <c r="E413">
        <v>2110.5</v>
      </c>
      <c r="F413">
        <v>2747.8</v>
      </c>
      <c r="G413">
        <v>0.38100000000000001</v>
      </c>
    </row>
    <row r="414" spans="1:7" x14ac:dyDescent="0.25">
      <c r="A414">
        <v>3.91</v>
      </c>
      <c r="B414">
        <v>4.923</v>
      </c>
      <c r="C414">
        <v>151.303</v>
      </c>
      <c r="D414">
        <v>637.64</v>
      </c>
      <c r="E414">
        <v>2110.2600000000002</v>
      </c>
      <c r="F414">
        <v>2747.9</v>
      </c>
      <c r="G414">
        <v>0.38030000000000003</v>
      </c>
    </row>
    <row r="415" spans="1:7" x14ac:dyDescent="0.25">
      <c r="A415">
        <v>3.92</v>
      </c>
      <c r="B415">
        <v>4.9329999999999998</v>
      </c>
      <c r="C415">
        <v>151.376</v>
      </c>
      <c r="D415">
        <v>637.98</v>
      </c>
      <c r="E415">
        <v>2110.02</v>
      </c>
      <c r="F415">
        <v>2748</v>
      </c>
      <c r="G415">
        <v>0.37959999999999999</v>
      </c>
    </row>
    <row r="416" spans="1:7" x14ac:dyDescent="0.25">
      <c r="A416">
        <v>3.92</v>
      </c>
      <c r="B416">
        <v>4.9329999999999998</v>
      </c>
      <c r="C416">
        <v>151.376</v>
      </c>
      <c r="D416">
        <v>637.98</v>
      </c>
      <c r="E416">
        <v>2110.02</v>
      </c>
      <c r="F416">
        <v>2748</v>
      </c>
      <c r="G416">
        <v>0.37959999999999999</v>
      </c>
    </row>
    <row r="417" spans="1:7" x14ac:dyDescent="0.25">
      <c r="A417">
        <v>3.96</v>
      </c>
      <c r="B417">
        <v>4.9729999999999999</v>
      </c>
      <c r="C417">
        <v>151.66800000000001</v>
      </c>
      <c r="D417">
        <v>639.34</v>
      </c>
      <c r="E417">
        <v>2109.06</v>
      </c>
      <c r="F417">
        <v>2748.4</v>
      </c>
      <c r="G417">
        <v>0.37680000000000002</v>
      </c>
    </row>
    <row r="418" spans="1:7" x14ac:dyDescent="0.25">
      <c r="A418">
        <v>3.96</v>
      </c>
      <c r="B418">
        <v>4.9729999999999999</v>
      </c>
      <c r="C418">
        <v>151.66800000000001</v>
      </c>
      <c r="D418">
        <v>639.34</v>
      </c>
      <c r="E418">
        <v>2109.06</v>
      </c>
      <c r="F418">
        <v>2748.4</v>
      </c>
      <c r="G418">
        <v>0.37680000000000002</v>
      </c>
    </row>
    <row r="419" spans="1:7" x14ac:dyDescent="0.25">
      <c r="A419">
        <v>3.9750000000000001</v>
      </c>
      <c r="B419">
        <v>4.9880000000000004</v>
      </c>
      <c r="C419">
        <v>151.7775</v>
      </c>
      <c r="D419">
        <v>639.85</v>
      </c>
      <c r="E419">
        <v>2108.6999999999998</v>
      </c>
      <c r="F419">
        <v>2748.55</v>
      </c>
      <c r="G419">
        <v>0.37574999999999997</v>
      </c>
    </row>
    <row r="420" spans="1:7" x14ac:dyDescent="0.25">
      <c r="A420">
        <v>3.99</v>
      </c>
      <c r="B420">
        <v>5.0030000000000001</v>
      </c>
      <c r="C420">
        <v>151.887</v>
      </c>
      <c r="D420">
        <v>640.36</v>
      </c>
      <c r="E420">
        <v>2108.34</v>
      </c>
      <c r="F420">
        <v>2748.7</v>
      </c>
      <c r="G420">
        <v>0.37469999999999998</v>
      </c>
    </row>
    <row r="421" spans="1:7" x14ac:dyDescent="0.25">
      <c r="A421">
        <v>3.9950000000000001</v>
      </c>
      <c r="B421">
        <v>5.008</v>
      </c>
      <c r="C421">
        <v>151.92349999999999</v>
      </c>
      <c r="D421">
        <v>640.53</v>
      </c>
      <c r="E421">
        <v>2108.2199999999998</v>
      </c>
      <c r="F421">
        <v>2748.75</v>
      </c>
      <c r="G421">
        <v>0.37435000000000002</v>
      </c>
    </row>
    <row r="422" spans="1:7" x14ac:dyDescent="0.25">
      <c r="A422">
        <v>4</v>
      </c>
      <c r="B422">
        <v>5.0129999999999999</v>
      </c>
      <c r="C422">
        <v>151.96</v>
      </c>
      <c r="D422">
        <v>640.70000000000005</v>
      </c>
      <c r="E422">
        <v>2108.1</v>
      </c>
      <c r="F422">
        <v>2748.8</v>
      </c>
      <c r="G422">
        <v>0.374</v>
      </c>
    </row>
    <row r="423" spans="1:7" x14ac:dyDescent="0.25">
      <c r="A423">
        <v>4.03</v>
      </c>
      <c r="B423">
        <v>5.0430000000000001</v>
      </c>
      <c r="C423">
        <v>152.17599999999999</v>
      </c>
      <c r="D423">
        <v>641.66</v>
      </c>
      <c r="E423">
        <v>2107.38</v>
      </c>
      <c r="F423">
        <v>2749.04</v>
      </c>
      <c r="G423">
        <v>0.37190000000000001</v>
      </c>
    </row>
    <row r="424" spans="1:7" x14ac:dyDescent="0.25">
      <c r="A424">
        <v>4.05</v>
      </c>
      <c r="B424">
        <v>5.0629999999999997</v>
      </c>
      <c r="C424">
        <v>152.32</v>
      </c>
      <c r="D424">
        <v>642.29999999999995</v>
      </c>
      <c r="E424">
        <v>2106.9</v>
      </c>
      <c r="F424">
        <v>2749.2</v>
      </c>
      <c r="G424">
        <v>0.3705</v>
      </c>
    </row>
    <row r="425" spans="1:7" x14ac:dyDescent="0.25">
      <c r="A425">
        <v>4.05</v>
      </c>
      <c r="B425">
        <v>5.0629999999999997</v>
      </c>
      <c r="C425">
        <v>152.32</v>
      </c>
      <c r="D425">
        <v>642.29999999999995</v>
      </c>
      <c r="E425">
        <v>2106.9</v>
      </c>
      <c r="F425">
        <v>2749.2</v>
      </c>
      <c r="G425">
        <v>0.3705</v>
      </c>
    </row>
    <row r="426" spans="1:7" x14ac:dyDescent="0.25">
      <c r="A426">
        <v>4.0599999999999996</v>
      </c>
      <c r="B426">
        <v>5.0730000000000004</v>
      </c>
      <c r="C426">
        <v>152.392</v>
      </c>
      <c r="D426">
        <v>642.62</v>
      </c>
      <c r="E426">
        <v>2106.66</v>
      </c>
      <c r="F426">
        <v>2749.28</v>
      </c>
      <c r="G426">
        <v>0.36980000000000002</v>
      </c>
    </row>
    <row r="427" spans="1:7" x14ac:dyDescent="0.25">
      <c r="A427">
        <v>4.07</v>
      </c>
      <c r="B427">
        <v>5.0830000000000002</v>
      </c>
      <c r="C427">
        <v>152.464</v>
      </c>
      <c r="D427">
        <v>642.94000000000005</v>
      </c>
      <c r="E427">
        <v>2106.42</v>
      </c>
      <c r="F427">
        <v>2749.36</v>
      </c>
      <c r="G427">
        <v>0.36909999999999998</v>
      </c>
    </row>
    <row r="428" spans="1:7" x14ac:dyDescent="0.25">
      <c r="A428">
        <v>4.08</v>
      </c>
      <c r="B428">
        <v>5.093</v>
      </c>
      <c r="C428">
        <v>152.536</v>
      </c>
      <c r="D428">
        <v>643.26</v>
      </c>
      <c r="E428">
        <v>2106.1799999999998</v>
      </c>
      <c r="F428">
        <v>2749.44</v>
      </c>
      <c r="G428">
        <v>0.36840000000000001</v>
      </c>
    </row>
    <row r="429" spans="1:7" x14ac:dyDescent="0.25">
      <c r="A429">
        <v>4.085</v>
      </c>
      <c r="B429">
        <v>5.0979999999999999</v>
      </c>
      <c r="C429">
        <v>152.572</v>
      </c>
      <c r="D429">
        <v>643.41999999999996</v>
      </c>
      <c r="E429">
        <v>2106.06</v>
      </c>
      <c r="F429">
        <v>2749.48</v>
      </c>
      <c r="G429">
        <v>0.36804999999999999</v>
      </c>
    </row>
    <row r="430" spans="1:7" x14ac:dyDescent="0.25">
      <c r="A430">
        <v>4.0999999999999996</v>
      </c>
      <c r="B430">
        <v>5.1130000000000004</v>
      </c>
      <c r="C430">
        <v>152.68</v>
      </c>
      <c r="D430">
        <v>643.9</v>
      </c>
      <c r="E430">
        <v>2105.6999999999998</v>
      </c>
      <c r="F430">
        <v>2749.6</v>
      </c>
      <c r="G430">
        <v>0.36699999999999999</v>
      </c>
    </row>
    <row r="431" spans="1:7" x14ac:dyDescent="0.25">
      <c r="A431">
        <v>4.125</v>
      </c>
      <c r="B431">
        <v>5.1379999999999999</v>
      </c>
      <c r="C431">
        <v>152.86000000000001</v>
      </c>
      <c r="D431">
        <v>644.70000000000005</v>
      </c>
      <c r="E431">
        <v>2105.15</v>
      </c>
      <c r="F431">
        <v>2749.85</v>
      </c>
      <c r="G431">
        <v>0.36549999999999999</v>
      </c>
    </row>
    <row r="432" spans="1:7" x14ac:dyDescent="0.25">
      <c r="A432">
        <v>4.13</v>
      </c>
      <c r="B432">
        <v>5.1429999999999998</v>
      </c>
      <c r="C432">
        <v>152.89599999999999</v>
      </c>
      <c r="D432">
        <v>644.86</v>
      </c>
      <c r="E432">
        <v>2105.04</v>
      </c>
      <c r="F432">
        <v>2749.9</v>
      </c>
      <c r="G432">
        <v>0.36520000000000002</v>
      </c>
    </row>
    <row r="433" spans="1:7" x14ac:dyDescent="0.25">
      <c r="A433">
        <v>4.1399999999999997</v>
      </c>
      <c r="B433">
        <v>5.1529999999999996</v>
      </c>
      <c r="C433">
        <v>152.96799999999999</v>
      </c>
      <c r="D433">
        <v>645.17999999999995</v>
      </c>
      <c r="E433">
        <v>2104.8200000000002</v>
      </c>
      <c r="F433">
        <v>2750</v>
      </c>
      <c r="G433">
        <v>0.36459999999999998</v>
      </c>
    </row>
    <row r="434" spans="1:7" x14ac:dyDescent="0.25">
      <c r="A434">
        <v>4.16</v>
      </c>
      <c r="B434">
        <v>5.173</v>
      </c>
      <c r="C434">
        <v>153.11199999999999</v>
      </c>
      <c r="D434">
        <v>645.82000000000005</v>
      </c>
      <c r="E434">
        <v>2104.38</v>
      </c>
      <c r="F434">
        <v>2750.2</v>
      </c>
      <c r="G434">
        <v>0.3634</v>
      </c>
    </row>
    <row r="435" spans="1:7" x14ac:dyDescent="0.25">
      <c r="A435">
        <v>4.165</v>
      </c>
      <c r="B435">
        <v>5.1779999999999999</v>
      </c>
      <c r="C435">
        <v>153.148</v>
      </c>
      <c r="D435">
        <v>645.98</v>
      </c>
      <c r="E435">
        <v>2104.27</v>
      </c>
      <c r="F435">
        <v>2750.25</v>
      </c>
      <c r="G435">
        <v>0.36309999999999998</v>
      </c>
    </row>
    <row r="436" spans="1:7" x14ac:dyDescent="0.25">
      <c r="A436">
        <v>4.18</v>
      </c>
      <c r="B436">
        <v>5.1929999999999996</v>
      </c>
      <c r="C436">
        <v>153.256</v>
      </c>
      <c r="D436">
        <v>646.46</v>
      </c>
      <c r="E436">
        <v>2103.94</v>
      </c>
      <c r="F436">
        <v>2750.4</v>
      </c>
      <c r="G436">
        <v>0.36220000000000002</v>
      </c>
    </row>
    <row r="437" spans="1:7" x14ac:dyDescent="0.25">
      <c r="A437">
        <v>4.2</v>
      </c>
      <c r="B437">
        <v>5.2130000000000001</v>
      </c>
      <c r="C437">
        <v>153.4</v>
      </c>
      <c r="D437">
        <v>647.1</v>
      </c>
      <c r="E437">
        <v>2103.5</v>
      </c>
      <c r="F437">
        <v>2750.6</v>
      </c>
      <c r="G437">
        <v>0.36099999999999999</v>
      </c>
    </row>
    <row r="438" spans="1:7" x14ac:dyDescent="0.25">
      <c r="A438">
        <v>4.2</v>
      </c>
      <c r="B438">
        <v>5.2130000000000001</v>
      </c>
      <c r="C438">
        <v>153.4</v>
      </c>
      <c r="D438">
        <v>647.1</v>
      </c>
      <c r="E438">
        <v>2103.5</v>
      </c>
      <c r="F438">
        <v>2750.6</v>
      </c>
      <c r="G438">
        <v>0.36099999999999999</v>
      </c>
    </row>
    <row r="439" spans="1:7" x14ac:dyDescent="0.25">
      <c r="A439">
        <v>4.2300000000000004</v>
      </c>
      <c r="B439">
        <v>5.2430000000000003</v>
      </c>
      <c r="C439">
        <v>153.61600000000001</v>
      </c>
      <c r="D439">
        <v>648.03</v>
      </c>
      <c r="E439">
        <v>2102.81</v>
      </c>
      <c r="F439">
        <v>2750.84</v>
      </c>
      <c r="G439">
        <v>0.35920000000000002</v>
      </c>
    </row>
    <row r="440" spans="1:7" x14ac:dyDescent="0.25">
      <c r="A440">
        <v>4.24</v>
      </c>
      <c r="B440">
        <v>5.2530000000000001</v>
      </c>
      <c r="C440">
        <v>153.68799999999999</v>
      </c>
      <c r="D440">
        <v>648.34</v>
      </c>
      <c r="E440">
        <v>2102.58</v>
      </c>
      <c r="F440">
        <v>2750.92</v>
      </c>
      <c r="G440">
        <v>0.35859999999999997</v>
      </c>
    </row>
    <row r="441" spans="1:7" x14ac:dyDescent="0.25">
      <c r="A441">
        <v>4.25</v>
      </c>
      <c r="B441">
        <v>5.2629999999999999</v>
      </c>
      <c r="C441">
        <v>153.76</v>
      </c>
      <c r="D441">
        <v>648.65</v>
      </c>
      <c r="E441">
        <v>2102.35</v>
      </c>
      <c r="F441">
        <v>2751</v>
      </c>
      <c r="G441">
        <v>0.35799999999999998</v>
      </c>
    </row>
    <row r="442" spans="1:7" x14ac:dyDescent="0.25">
      <c r="A442">
        <v>4.2750000000000004</v>
      </c>
      <c r="B442">
        <v>5.2880000000000003</v>
      </c>
      <c r="C442">
        <v>153.94</v>
      </c>
      <c r="D442">
        <v>649.42499999999995</v>
      </c>
      <c r="E442">
        <v>2101.7750000000001</v>
      </c>
      <c r="F442">
        <v>2751.2</v>
      </c>
      <c r="G442">
        <v>0.35649999999999998</v>
      </c>
    </row>
    <row r="443" spans="1:7" x14ac:dyDescent="0.25">
      <c r="A443">
        <v>4.2750000000000004</v>
      </c>
      <c r="B443">
        <v>5.2880000000000003</v>
      </c>
      <c r="C443">
        <v>153.94</v>
      </c>
      <c r="D443">
        <v>649.42499999999995</v>
      </c>
      <c r="E443">
        <v>2101.7750000000001</v>
      </c>
      <c r="F443">
        <v>2751.2</v>
      </c>
      <c r="G443">
        <v>0.35649999999999998</v>
      </c>
    </row>
    <row r="444" spans="1:7" x14ac:dyDescent="0.25">
      <c r="A444">
        <v>4.29</v>
      </c>
      <c r="B444">
        <v>5.3029999999999999</v>
      </c>
      <c r="C444">
        <v>154.048</v>
      </c>
      <c r="D444">
        <v>649.89</v>
      </c>
      <c r="E444">
        <v>2101.4299999999998</v>
      </c>
      <c r="F444">
        <v>2751.32</v>
      </c>
      <c r="G444">
        <v>0.35560000000000003</v>
      </c>
    </row>
    <row r="445" spans="1:7" x14ac:dyDescent="0.25">
      <c r="A445">
        <v>4.3</v>
      </c>
      <c r="B445">
        <v>5.3129999999999997</v>
      </c>
      <c r="C445">
        <v>154.12</v>
      </c>
      <c r="D445">
        <v>650.20000000000005</v>
      </c>
      <c r="E445">
        <v>2101.1999999999998</v>
      </c>
      <c r="F445">
        <v>2751.4</v>
      </c>
      <c r="G445">
        <v>0.35499999999999998</v>
      </c>
    </row>
    <row r="446" spans="1:7" x14ac:dyDescent="0.25">
      <c r="A446">
        <v>4.32</v>
      </c>
      <c r="B446">
        <v>5.3330000000000002</v>
      </c>
      <c r="C446">
        <v>154.26400000000001</v>
      </c>
      <c r="D446">
        <v>650.82000000000005</v>
      </c>
      <c r="E446">
        <v>2100.7399999999998</v>
      </c>
      <c r="F446">
        <v>2751.56</v>
      </c>
      <c r="G446">
        <v>0.35360000000000003</v>
      </c>
    </row>
    <row r="447" spans="1:7" x14ac:dyDescent="0.25">
      <c r="A447">
        <v>4.335</v>
      </c>
      <c r="B447">
        <v>5.3479999999999999</v>
      </c>
      <c r="C447">
        <v>154.37200000000001</v>
      </c>
      <c r="D447">
        <v>651.28499999999997</v>
      </c>
      <c r="E447">
        <v>2100.395</v>
      </c>
      <c r="F447">
        <v>2751.68</v>
      </c>
      <c r="G447">
        <v>0.35254999999999997</v>
      </c>
    </row>
    <row r="448" spans="1:7" x14ac:dyDescent="0.25">
      <c r="A448">
        <v>4.34</v>
      </c>
      <c r="B448">
        <v>5.3529999999999998</v>
      </c>
      <c r="C448">
        <v>154.40799999999999</v>
      </c>
      <c r="D448">
        <v>651.44000000000005</v>
      </c>
      <c r="E448">
        <v>2100.2800000000002</v>
      </c>
      <c r="F448">
        <v>2751.72</v>
      </c>
      <c r="G448">
        <v>0.35220000000000001</v>
      </c>
    </row>
    <row r="449" spans="1:7" x14ac:dyDescent="0.25">
      <c r="A449">
        <v>4.3499999999999996</v>
      </c>
      <c r="B449">
        <v>5.3630000000000004</v>
      </c>
      <c r="C449">
        <v>154.47999999999999</v>
      </c>
      <c r="D449">
        <v>651.75</v>
      </c>
      <c r="E449">
        <v>2100.0500000000002</v>
      </c>
      <c r="F449">
        <v>2751.8</v>
      </c>
      <c r="G449">
        <v>0.35149999999999998</v>
      </c>
    </row>
    <row r="450" spans="1:7" x14ac:dyDescent="0.25">
      <c r="A450">
        <v>4.37</v>
      </c>
      <c r="B450">
        <v>5.383</v>
      </c>
      <c r="C450">
        <v>154.624</v>
      </c>
      <c r="D450">
        <v>652.37</v>
      </c>
      <c r="E450">
        <v>2099.59</v>
      </c>
      <c r="F450">
        <v>2751.96</v>
      </c>
      <c r="G450">
        <v>0.35010000000000002</v>
      </c>
    </row>
    <row r="451" spans="1:7" x14ac:dyDescent="0.25">
      <c r="A451">
        <v>4.4000000000000004</v>
      </c>
      <c r="B451">
        <v>5.4130000000000003</v>
      </c>
      <c r="C451">
        <v>154.84</v>
      </c>
      <c r="D451">
        <v>653.29999999999995</v>
      </c>
      <c r="E451">
        <v>2098.9</v>
      </c>
      <c r="F451">
        <v>2752.2</v>
      </c>
      <c r="G451">
        <v>0.34799999999999998</v>
      </c>
    </row>
    <row r="452" spans="1:7" x14ac:dyDescent="0.25">
      <c r="A452">
        <v>4.41</v>
      </c>
      <c r="B452">
        <v>5.423</v>
      </c>
      <c r="C452">
        <v>154.911</v>
      </c>
      <c r="D452">
        <v>653.6</v>
      </c>
      <c r="E452">
        <v>2098.6799999999998</v>
      </c>
      <c r="F452">
        <v>2752.28</v>
      </c>
      <c r="G452">
        <v>0.34739999999999999</v>
      </c>
    </row>
    <row r="453" spans="1:7" x14ac:dyDescent="0.25">
      <c r="A453">
        <v>4.42</v>
      </c>
      <c r="B453">
        <v>5.4329999999999998</v>
      </c>
      <c r="C453">
        <v>154.982</v>
      </c>
      <c r="D453">
        <v>653.9</v>
      </c>
      <c r="E453">
        <v>2098.46</v>
      </c>
      <c r="F453">
        <v>2752.36</v>
      </c>
      <c r="G453">
        <v>0.3468</v>
      </c>
    </row>
    <row r="454" spans="1:7" x14ac:dyDescent="0.25">
      <c r="A454">
        <v>4.4249999999999998</v>
      </c>
      <c r="B454">
        <v>5.4379999999999997</v>
      </c>
      <c r="C454">
        <v>155.01750000000001</v>
      </c>
      <c r="D454">
        <v>654.04999999999995</v>
      </c>
      <c r="E454">
        <v>2098.35</v>
      </c>
      <c r="F454">
        <v>2752.4</v>
      </c>
      <c r="G454">
        <v>0.34649999999999997</v>
      </c>
    </row>
    <row r="455" spans="1:7" x14ac:dyDescent="0.25">
      <c r="A455">
        <v>4.4400000000000004</v>
      </c>
      <c r="B455">
        <v>5.4530000000000003</v>
      </c>
      <c r="C455">
        <v>155.124</v>
      </c>
      <c r="D455">
        <v>654.5</v>
      </c>
      <c r="E455">
        <v>2098.02</v>
      </c>
      <c r="F455">
        <v>2752.52</v>
      </c>
      <c r="G455">
        <v>0.34560000000000002</v>
      </c>
    </row>
    <row r="456" spans="1:7" x14ac:dyDescent="0.25">
      <c r="A456">
        <v>4.4649999999999999</v>
      </c>
      <c r="B456">
        <v>5.4779999999999998</v>
      </c>
      <c r="C456">
        <v>155.3015</v>
      </c>
      <c r="D456">
        <v>655.25</v>
      </c>
      <c r="E456">
        <v>2097.4699999999998</v>
      </c>
      <c r="F456">
        <v>2752.72</v>
      </c>
      <c r="G456">
        <v>0.34410000000000002</v>
      </c>
    </row>
    <row r="457" spans="1:7" x14ac:dyDescent="0.25">
      <c r="A457">
        <v>4.4800000000000004</v>
      </c>
      <c r="B457">
        <v>5.4930000000000003</v>
      </c>
      <c r="C457">
        <v>155.40799999999999</v>
      </c>
      <c r="D457">
        <v>655.7</v>
      </c>
      <c r="E457">
        <v>2097.14</v>
      </c>
      <c r="F457">
        <v>2752.84</v>
      </c>
      <c r="G457">
        <v>0.34320000000000001</v>
      </c>
    </row>
    <row r="458" spans="1:7" x14ac:dyDescent="0.25">
      <c r="A458">
        <v>4.5</v>
      </c>
      <c r="B458">
        <v>5.5129999999999999</v>
      </c>
      <c r="C458">
        <v>155.55000000000001</v>
      </c>
      <c r="D458">
        <v>656.3</v>
      </c>
      <c r="E458">
        <v>2096.6999999999998</v>
      </c>
      <c r="F458">
        <v>2753</v>
      </c>
      <c r="G458">
        <v>0.34200000000000003</v>
      </c>
    </row>
    <row r="459" spans="1:7" x14ac:dyDescent="0.25">
      <c r="A459">
        <v>4.5049999999999999</v>
      </c>
      <c r="B459">
        <v>5.5179999999999998</v>
      </c>
      <c r="C459">
        <v>155.58449999999999</v>
      </c>
      <c r="D459">
        <v>656.45</v>
      </c>
      <c r="E459">
        <v>2096.59</v>
      </c>
      <c r="F459">
        <v>2753.04</v>
      </c>
      <c r="G459">
        <v>0.3417</v>
      </c>
    </row>
    <row r="460" spans="1:7" x14ac:dyDescent="0.25">
      <c r="A460">
        <v>4.51</v>
      </c>
      <c r="B460">
        <v>5.5229999999999997</v>
      </c>
      <c r="C460">
        <v>155.619</v>
      </c>
      <c r="D460">
        <v>656.6</v>
      </c>
      <c r="E460">
        <v>2096.48</v>
      </c>
      <c r="F460">
        <v>2753.08</v>
      </c>
      <c r="G460">
        <v>0.34139999999999998</v>
      </c>
    </row>
    <row r="461" spans="1:7" x14ac:dyDescent="0.25">
      <c r="A461">
        <v>4.55</v>
      </c>
      <c r="B461">
        <v>5.5629999999999997</v>
      </c>
      <c r="C461">
        <v>155.89500000000001</v>
      </c>
      <c r="D461">
        <v>657.8</v>
      </c>
      <c r="E461">
        <v>2095.6</v>
      </c>
      <c r="F461">
        <v>2753.4</v>
      </c>
      <c r="G461">
        <v>0.33900000000000002</v>
      </c>
    </row>
    <row r="462" spans="1:7" x14ac:dyDescent="0.25">
      <c r="A462">
        <v>4.5599999999999996</v>
      </c>
      <c r="B462">
        <v>5.5730000000000004</v>
      </c>
      <c r="C462">
        <v>155.964</v>
      </c>
      <c r="D462">
        <v>658.1</v>
      </c>
      <c r="E462">
        <v>2095.38</v>
      </c>
      <c r="F462">
        <v>2753.48</v>
      </c>
      <c r="G462">
        <v>0.33839999999999998</v>
      </c>
    </row>
    <row r="463" spans="1:7" x14ac:dyDescent="0.25">
      <c r="A463">
        <v>4.5599999999999996</v>
      </c>
      <c r="B463">
        <v>5.5730000000000004</v>
      </c>
      <c r="C463">
        <v>155.964</v>
      </c>
      <c r="D463">
        <v>658.1</v>
      </c>
      <c r="E463">
        <v>2095.38</v>
      </c>
      <c r="F463">
        <v>2753.48</v>
      </c>
      <c r="G463">
        <v>0.33839999999999998</v>
      </c>
    </row>
    <row r="464" spans="1:7" x14ac:dyDescent="0.25">
      <c r="A464">
        <v>4.59</v>
      </c>
      <c r="B464">
        <v>5.6029999999999998</v>
      </c>
      <c r="C464">
        <v>156.17099999999999</v>
      </c>
      <c r="D464">
        <v>659</v>
      </c>
      <c r="E464">
        <v>2094.7199999999998</v>
      </c>
      <c r="F464">
        <v>2753.72</v>
      </c>
      <c r="G464">
        <v>0.33660000000000001</v>
      </c>
    </row>
    <row r="465" spans="1:7" x14ac:dyDescent="0.25">
      <c r="A465">
        <v>4.5999999999999996</v>
      </c>
      <c r="B465">
        <v>5.6130000000000004</v>
      </c>
      <c r="C465">
        <v>156.24</v>
      </c>
      <c r="D465">
        <v>659.3</v>
      </c>
      <c r="E465">
        <v>2094.5</v>
      </c>
      <c r="F465">
        <v>2753.8</v>
      </c>
      <c r="G465">
        <v>0.33600000000000002</v>
      </c>
    </row>
    <row r="466" spans="1:7" x14ac:dyDescent="0.25">
      <c r="A466">
        <v>4.62</v>
      </c>
      <c r="B466">
        <v>5.633</v>
      </c>
      <c r="C466">
        <v>156.38</v>
      </c>
      <c r="D466">
        <v>659.9</v>
      </c>
      <c r="E466">
        <v>2094.06</v>
      </c>
      <c r="F466">
        <v>2753.96</v>
      </c>
      <c r="G466">
        <v>0.33479999999999999</v>
      </c>
    </row>
    <row r="467" spans="1:7" x14ac:dyDescent="0.25">
      <c r="A467">
        <v>4.62</v>
      </c>
      <c r="B467">
        <v>5.633</v>
      </c>
      <c r="C467">
        <v>156.38</v>
      </c>
      <c r="D467">
        <v>659.9</v>
      </c>
      <c r="E467">
        <v>2094.06</v>
      </c>
      <c r="F467">
        <v>2753.96</v>
      </c>
      <c r="G467">
        <v>0.33479999999999999</v>
      </c>
    </row>
    <row r="468" spans="1:7" x14ac:dyDescent="0.25">
      <c r="A468">
        <v>4.6399999999999997</v>
      </c>
      <c r="B468">
        <v>5.6529999999999996</v>
      </c>
      <c r="C468">
        <v>156.52000000000001</v>
      </c>
      <c r="D468">
        <v>660.5</v>
      </c>
      <c r="E468">
        <v>2093.62</v>
      </c>
      <c r="F468">
        <v>2754.12</v>
      </c>
      <c r="G468">
        <v>0.33360000000000001</v>
      </c>
    </row>
    <row r="469" spans="1:7" x14ac:dyDescent="0.25">
      <c r="A469">
        <v>4.6500000000000004</v>
      </c>
      <c r="B469">
        <v>5.6630000000000003</v>
      </c>
      <c r="C469">
        <v>156.59</v>
      </c>
      <c r="D469">
        <v>660.8</v>
      </c>
      <c r="E469">
        <v>2093.4</v>
      </c>
      <c r="F469">
        <v>2754.2</v>
      </c>
      <c r="G469">
        <v>0.33300000000000002</v>
      </c>
    </row>
    <row r="470" spans="1:7" x14ac:dyDescent="0.25">
      <c r="A470">
        <v>4.6550000000000002</v>
      </c>
      <c r="B470">
        <v>5.6680000000000001</v>
      </c>
      <c r="C470">
        <v>156.625</v>
      </c>
      <c r="D470">
        <v>660.95</v>
      </c>
      <c r="E470">
        <v>2093.29</v>
      </c>
      <c r="F470">
        <v>2754.24</v>
      </c>
      <c r="G470">
        <v>0.3327</v>
      </c>
    </row>
    <row r="471" spans="1:7" x14ac:dyDescent="0.25">
      <c r="A471">
        <v>4.6749999999999998</v>
      </c>
      <c r="B471">
        <v>5.6879999999999997</v>
      </c>
      <c r="C471">
        <v>156.76499999999999</v>
      </c>
      <c r="D471">
        <v>661.55</v>
      </c>
      <c r="E471">
        <v>2092.85</v>
      </c>
      <c r="F471">
        <v>2754.4</v>
      </c>
      <c r="G471">
        <v>0.33150000000000002</v>
      </c>
    </row>
    <row r="472" spans="1:7" x14ac:dyDescent="0.25">
      <c r="A472">
        <v>4.68</v>
      </c>
      <c r="B472">
        <v>5.6929999999999996</v>
      </c>
      <c r="C472">
        <v>156.80000000000001</v>
      </c>
      <c r="D472">
        <v>661.7</v>
      </c>
      <c r="E472">
        <v>2092.7399999999998</v>
      </c>
      <c r="F472">
        <v>2754.44</v>
      </c>
      <c r="G472">
        <v>0.33119999999999999</v>
      </c>
    </row>
    <row r="473" spans="1:7" x14ac:dyDescent="0.25">
      <c r="A473">
        <v>4.68</v>
      </c>
      <c r="B473">
        <v>5.6929999999999996</v>
      </c>
      <c r="C473">
        <v>156.80000000000001</v>
      </c>
      <c r="D473">
        <v>661.7</v>
      </c>
      <c r="E473">
        <v>2092.7399999999998</v>
      </c>
      <c r="F473">
        <v>2754.44</v>
      </c>
      <c r="G473">
        <v>0.33119999999999999</v>
      </c>
    </row>
    <row r="474" spans="1:7" x14ac:dyDescent="0.25">
      <c r="A474">
        <v>4.7</v>
      </c>
      <c r="B474">
        <v>5.7130000000000001</v>
      </c>
      <c r="C474">
        <v>156.94</v>
      </c>
      <c r="D474">
        <v>662.3</v>
      </c>
      <c r="E474">
        <v>2092.3000000000002</v>
      </c>
      <c r="F474">
        <v>2754.6</v>
      </c>
      <c r="G474">
        <v>0.33</v>
      </c>
    </row>
    <row r="475" spans="1:7" x14ac:dyDescent="0.25">
      <c r="A475">
        <v>4.72</v>
      </c>
      <c r="B475">
        <v>5.7329999999999997</v>
      </c>
      <c r="C475">
        <v>157.07599999999999</v>
      </c>
      <c r="D475">
        <v>662.88</v>
      </c>
      <c r="E475">
        <v>2091.88</v>
      </c>
      <c r="F475">
        <v>2754.76</v>
      </c>
      <c r="G475">
        <v>0.32900000000000001</v>
      </c>
    </row>
    <row r="476" spans="1:7" x14ac:dyDescent="0.25">
      <c r="A476">
        <v>4.7300000000000004</v>
      </c>
      <c r="B476">
        <v>5.7430000000000003</v>
      </c>
      <c r="C476">
        <v>157.14400000000001</v>
      </c>
      <c r="D476">
        <v>663.17</v>
      </c>
      <c r="E476">
        <v>2091.67</v>
      </c>
      <c r="F476">
        <v>2754.84</v>
      </c>
      <c r="G476">
        <v>0.32850000000000001</v>
      </c>
    </row>
    <row r="477" spans="1:7" x14ac:dyDescent="0.25">
      <c r="A477">
        <v>4.75</v>
      </c>
      <c r="B477">
        <v>5.7629999999999999</v>
      </c>
      <c r="C477">
        <v>157.28</v>
      </c>
      <c r="D477">
        <v>663.75</v>
      </c>
      <c r="E477">
        <v>2091.25</v>
      </c>
      <c r="F477">
        <v>2755</v>
      </c>
      <c r="G477">
        <v>0.32750000000000001</v>
      </c>
    </row>
    <row r="478" spans="1:7" x14ac:dyDescent="0.25">
      <c r="A478">
        <v>4.76</v>
      </c>
      <c r="B478">
        <v>5.7729999999999997</v>
      </c>
      <c r="C478">
        <v>157.34800000000001</v>
      </c>
      <c r="D478">
        <v>664.04</v>
      </c>
      <c r="E478">
        <v>2091.04</v>
      </c>
      <c r="F478">
        <v>2755.08</v>
      </c>
      <c r="G478">
        <v>0.32700000000000001</v>
      </c>
    </row>
    <row r="479" spans="1:7" x14ac:dyDescent="0.25">
      <c r="A479">
        <v>4.7699999999999996</v>
      </c>
      <c r="B479">
        <v>5.7830000000000004</v>
      </c>
      <c r="C479">
        <v>157.416</v>
      </c>
      <c r="D479">
        <v>664.33</v>
      </c>
      <c r="E479">
        <v>2090.83</v>
      </c>
      <c r="F479">
        <v>2755.16</v>
      </c>
      <c r="G479">
        <v>0.32650000000000001</v>
      </c>
    </row>
    <row r="480" spans="1:7" x14ac:dyDescent="0.25">
      <c r="A480">
        <v>4.8</v>
      </c>
      <c r="B480">
        <v>5.8129999999999997</v>
      </c>
      <c r="C480">
        <v>157.62</v>
      </c>
      <c r="D480">
        <v>665.2</v>
      </c>
      <c r="E480">
        <v>2090.1999999999998</v>
      </c>
      <c r="F480">
        <v>2755.4</v>
      </c>
      <c r="G480">
        <v>0.32500000000000001</v>
      </c>
    </row>
    <row r="481" spans="1:7" x14ac:dyDescent="0.25">
      <c r="A481">
        <v>4.8</v>
      </c>
      <c r="B481">
        <v>5.8129999999999997</v>
      </c>
      <c r="C481">
        <v>157.62</v>
      </c>
      <c r="D481">
        <v>665.2</v>
      </c>
      <c r="E481">
        <v>2090.1999999999998</v>
      </c>
      <c r="F481">
        <v>2755.4</v>
      </c>
      <c r="G481">
        <v>0.32500000000000001</v>
      </c>
    </row>
    <row r="482" spans="1:7" x14ac:dyDescent="0.25">
      <c r="A482">
        <v>4.8099999999999996</v>
      </c>
      <c r="B482">
        <v>5.8230000000000004</v>
      </c>
      <c r="C482">
        <v>157.68600000000001</v>
      </c>
      <c r="D482">
        <v>665.49</v>
      </c>
      <c r="E482">
        <v>2089.9899999999998</v>
      </c>
      <c r="F482">
        <v>2755.48</v>
      </c>
      <c r="G482">
        <v>0.32450000000000001</v>
      </c>
    </row>
    <row r="483" spans="1:7" x14ac:dyDescent="0.25">
      <c r="A483">
        <v>4.84</v>
      </c>
      <c r="B483">
        <v>5.8529999999999998</v>
      </c>
      <c r="C483">
        <v>157.88399999999999</v>
      </c>
      <c r="D483">
        <v>666.36</v>
      </c>
      <c r="E483">
        <v>2089.36</v>
      </c>
      <c r="F483">
        <v>2755.72</v>
      </c>
      <c r="G483">
        <v>0.32300000000000001</v>
      </c>
    </row>
    <row r="484" spans="1:7" x14ac:dyDescent="0.25">
      <c r="A484">
        <v>4.8449999999999998</v>
      </c>
      <c r="B484">
        <v>5.8579999999999997</v>
      </c>
      <c r="C484">
        <v>157.917</v>
      </c>
      <c r="D484">
        <v>666.505</v>
      </c>
      <c r="E484">
        <v>2089.2550000000001</v>
      </c>
      <c r="F484">
        <v>2755.76</v>
      </c>
      <c r="G484">
        <v>0.32274999999999998</v>
      </c>
    </row>
    <row r="485" spans="1:7" x14ac:dyDescent="0.25">
      <c r="A485">
        <v>4.8600000000000003</v>
      </c>
      <c r="B485">
        <v>5.8730000000000002</v>
      </c>
      <c r="C485">
        <v>158.01599999999999</v>
      </c>
      <c r="D485">
        <v>666.94</v>
      </c>
      <c r="E485">
        <v>2088.94</v>
      </c>
      <c r="F485">
        <v>2755.88</v>
      </c>
      <c r="G485">
        <v>0.32200000000000001</v>
      </c>
    </row>
    <row r="486" spans="1:7" x14ac:dyDescent="0.25">
      <c r="A486">
        <v>4.9000000000000004</v>
      </c>
      <c r="B486">
        <v>5.9130000000000003</v>
      </c>
      <c r="C486">
        <v>158.28</v>
      </c>
      <c r="D486">
        <v>668.1</v>
      </c>
      <c r="E486">
        <v>2088.1</v>
      </c>
      <c r="F486">
        <v>2756.2</v>
      </c>
      <c r="G486">
        <v>0.32</v>
      </c>
    </row>
    <row r="487" spans="1:7" x14ac:dyDescent="0.25">
      <c r="A487">
        <v>4.9000000000000004</v>
      </c>
      <c r="B487">
        <v>5.9130000000000003</v>
      </c>
      <c r="C487">
        <v>158.28</v>
      </c>
      <c r="D487">
        <v>668.1</v>
      </c>
      <c r="E487">
        <v>2088.1</v>
      </c>
      <c r="F487">
        <v>2756.2</v>
      </c>
      <c r="G487">
        <v>0.32</v>
      </c>
    </row>
    <row r="488" spans="1:7" x14ac:dyDescent="0.25">
      <c r="A488">
        <v>4.92</v>
      </c>
      <c r="B488">
        <v>5.9329999999999998</v>
      </c>
      <c r="C488">
        <v>158.40799999999999</v>
      </c>
      <c r="D488">
        <v>668.66</v>
      </c>
      <c r="E488">
        <v>2087.6799999999998</v>
      </c>
      <c r="F488">
        <v>2756.34</v>
      </c>
      <c r="G488">
        <v>0.31900000000000001</v>
      </c>
    </row>
    <row r="489" spans="1:7" x14ac:dyDescent="0.25">
      <c r="A489">
        <v>4.93</v>
      </c>
      <c r="B489">
        <v>5.9429999999999996</v>
      </c>
      <c r="C489">
        <v>158.47200000000001</v>
      </c>
      <c r="D489">
        <v>668.94</v>
      </c>
      <c r="E489">
        <v>2087.4699999999998</v>
      </c>
      <c r="F489">
        <v>2756.41</v>
      </c>
      <c r="G489">
        <v>0.31850000000000001</v>
      </c>
    </row>
    <row r="490" spans="1:7" x14ac:dyDescent="0.25">
      <c r="A490">
        <v>4.9400000000000004</v>
      </c>
      <c r="B490">
        <v>5.9530000000000003</v>
      </c>
      <c r="C490">
        <v>158.536</v>
      </c>
      <c r="D490">
        <v>669.22</v>
      </c>
      <c r="E490">
        <v>2087.2600000000002</v>
      </c>
      <c r="F490">
        <v>2756.48</v>
      </c>
      <c r="G490">
        <v>0.318</v>
      </c>
    </row>
    <row r="491" spans="1:7" x14ac:dyDescent="0.25">
      <c r="A491">
        <v>4.95</v>
      </c>
      <c r="B491">
        <v>5.9630000000000001</v>
      </c>
      <c r="C491">
        <v>158.6</v>
      </c>
      <c r="D491">
        <v>669.5</v>
      </c>
      <c r="E491">
        <v>2087.0500000000002</v>
      </c>
      <c r="F491">
        <v>2756.55</v>
      </c>
      <c r="G491">
        <v>0.3175</v>
      </c>
    </row>
    <row r="492" spans="1:7" x14ac:dyDescent="0.25">
      <c r="A492">
        <v>4.95</v>
      </c>
      <c r="B492">
        <v>5.9630000000000001</v>
      </c>
      <c r="C492">
        <v>158.6</v>
      </c>
      <c r="D492">
        <v>669.5</v>
      </c>
      <c r="E492">
        <v>2087.0500000000002</v>
      </c>
      <c r="F492">
        <v>2756.55</v>
      </c>
      <c r="G492">
        <v>0.3175</v>
      </c>
    </row>
    <row r="493" spans="1:7" x14ac:dyDescent="0.25">
      <c r="A493">
        <v>4.96</v>
      </c>
      <c r="B493">
        <v>5.9729999999999999</v>
      </c>
      <c r="C493">
        <v>158.66399999999999</v>
      </c>
      <c r="D493">
        <v>669.78</v>
      </c>
      <c r="E493">
        <v>2086.84</v>
      </c>
      <c r="F493">
        <v>2756.62</v>
      </c>
      <c r="G493">
        <v>0.317</v>
      </c>
    </row>
    <row r="494" spans="1:7" x14ac:dyDescent="0.25">
      <c r="A494">
        <v>5</v>
      </c>
      <c r="B494">
        <v>6.0129999999999999</v>
      </c>
      <c r="C494">
        <v>158.91999999999999</v>
      </c>
      <c r="D494">
        <v>670.9</v>
      </c>
      <c r="E494">
        <v>2086</v>
      </c>
      <c r="F494">
        <v>2756.9</v>
      </c>
      <c r="G494">
        <v>0.315</v>
      </c>
    </row>
    <row r="495" spans="1:7" x14ac:dyDescent="0.25">
      <c r="A495">
        <v>5.2</v>
      </c>
      <c r="B495">
        <v>6.2130000000000001</v>
      </c>
      <c r="C495">
        <v>160.19999999999999</v>
      </c>
      <c r="D495">
        <v>676.5</v>
      </c>
      <c r="E495">
        <v>2081.8000000000002</v>
      </c>
      <c r="F495">
        <v>2758.3</v>
      </c>
      <c r="G495">
        <v>0.30499999999999999</v>
      </c>
    </row>
    <row r="496" spans="1:7" x14ac:dyDescent="0.25">
      <c r="A496">
        <v>5.22</v>
      </c>
      <c r="B496">
        <v>6.2329999999999997</v>
      </c>
      <c r="C496">
        <v>160.32400000000001</v>
      </c>
      <c r="D496">
        <v>677.04</v>
      </c>
      <c r="E496">
        <v>2081.4</v>
      </c>
      <c r="F496">
        <v>2758.44</v>
      </c>
      <c r="G496">
        <v>0.30420000000000003</v>
      </c>
    </row>
    <row r="497" spans="1:7" x14ac:dyDescent="0.25">
      <c r="A497">
        <v>5.2249999999999996</v>
      </c>
      <c r="B497">
        <v>6.2380000000000004</v>
      </c>
      <c r="C497">
        <v>160.35499999999999</v>
      </c>
      <c r="D497">
        <v>677.17499999999995</v>
      </c>
      <c r="E497">
        <v>2081.3000000000002</v>
      </c>
      <c r="F497">
        <v>2758.4749999999999</v>
      </c>
      <c r="G497">
        <v>0.30399999999999999</v>
      </c>
    </row>
    <row r="498" spans="1:7" x14ac:dyDescent="0.25">
      <c r="A498">
        <v>5.25</v>
      </c>
      <c r="B498">
        <v>6.2629999999999999</v>
      </c>
      <c r="C498">
        <v>160.51</v>
      </c>
      <c r="D498">
        <v>677.85</v>
      </c>
      <c r="E498">
        <v>2080.8000000000002</v>
      </c>
      <c r="F498">
        <v>2758.65</v>
      </c>
      <c r="G498">
        <v>0.30299999999999999</v>
      </c>
    </row>
    <row r="499" spans="1:7" x14ac:dyDescent="0.25">
      <c r="A499">
        <v>5.27</v>
      </c>
      <c r="B499">
        <v>6.2830000000000004</v>
      </c>
      <c r="C499">
        <v>160.63399999999999</v>
      </c>
      <c r="D499">
        <v>678.39</v>
      </c>
      <c r="E499">
        <v>2080.4</v>
      </c>
      <c r="F499">
        <v>2758.79</v>
      </c>
      <c r="G499">
        <v>0.30220000000000002</v>
      </c>
    </row>
    <row r="500" spans="1:7" x14ac:dyDescent="0.25">
      <c r="A500">
        <v>5.28</v>
      </c>
      <c r="B500">
        <v>6.2930000000000001</v>
      </c>
      <c r="C500">
        <v>160.696</v>
      </c>
      <c r="D500">
        <v>678.66</v>
      </c>
      <c r="E500">
        <v>2080.1999999999998</v>
      </c>
      <c r="F500">
        <v>2758.86</v>
      </c>
      <c r="G500">
        <v>0.30180000000000001</v>
      </c>
    </row>
    <row r="501" spans="1:7" x14ac:dyDescent="0.25">
      <c r="A501">
        <v>5.3</v>
      </c>
      <c r="B501">
        <v>6.3129999999999997</v>
      </c>
      <c r="C501">
        <v>160.82</v>
      </c>
      <c r="D501">
        <v>679.2</v>
      </c>
      <c r="E501">
        <v>2079.8000000000002</v>
      </c>
      <c r="F501">
        <v>2759</v>
      </c>
      <c r="G501">
        <v>0.30099999999999999</v>
      </c>
    </row>
    <row r="502" spans="1:7" x14ac:dyDescent="0.25">
      <c r="A502">
        <v>5.31</v>
      </c>
      <c r="B502">
        <v>6.3230000000000004</v>
      </c>
      <c r="C502">
        <v>160.88300000000001</v>
      </c>
      <c r="D502">
        <v>679.47</v>
      </c>
      <c r="E502">
        <v>2079.6</v>
      </c>
      <c r="F502">
        <v>2759.07</v>
      </c>
      <c r="G502">
        <v>0.30049999999999999</v>
      </c>
    </row>
    <row r="503" spans="1:7" x14ac:dyDescent="0.25">
      <c r="A503">
        <v>5.32</v>
      </c>
      <c r="B503">
        <v>6.3330000000000002</v>
      </c>
      <c r="C503">
        <v>160.946</v>
      </c>
      <c r="D503">
        <v>679.74</v>
      </c>
      <c r="E503">
        <v>2079.4</v>
      </c>
      <c r="F503">
        <v>2759.14</v>
      </c>
      <c r="G503">
        <v>0.3</v>
      </c>
    </row>
    <row r="504" spans="1:7" x14ac:dyDescent="0.25">
      <c r="A504">
        <v>5.33</v>
      </c>
      <c r="B504">
        <v>6.343</v>
      </c>
      <c r="C504">
        <v>161.00899999999999</v>
      </c>
      <c r="D504">
        <v>680.01</v>
      </c>
      <c r="E504">
        <v>2079.1999999999998</v>
      </c>
      <c r="F504">
        <v>2759.21</v>
      </c>
      <c r="G504">
        <v>0.29949999999999999</v>
      </c>
    </row>
    <row r="505" spans="1:7" x14ac:dyDescent="0.25">
      <c r="A505">
        <v>5.39</v>
      </c>
      <c r="B505">
        <v>6.4029999999999996</v>
      </c>
      <c r="C505">
        <v>161.387</v>
      </c>
      <c r="D505">
        <v>681.63</v>
      </c>
      <c r="E505">
        <v>2078</v>
      </c>
      <c r="F505">
        <v>2759.63</v>
      </c>
      <c r="G505">
        <v>0.29649999999999999</v>
      </c>
    </row>
    <row r="506" spans="1:7" x14ac:dyDescent="0.25">
      <c r="A506">
        <v>5.4</v>
      </c>
      <c r="B506">
        <v>6.4130000000000003</v>
      </c>
      <c r="C506">
        <v>161.44999999999999</v>
      </c>
      <c r="D506">
        <v>681.9</v>
      </c>
      <c r="E506">
        <v>2077.8000000000002</v>
      </c>
      <c r="F506">
        <v>2759.7</v>
      </c>
      <c r="G506">
        <v>0.29599999999999999</v>
      </c>
    </row>
    <row r="507" spans="1:7" x14ac:dyDescent="0.25">
      <c r="A507">
        <v>5.4</v>
      </c>
      <c r="B507">
        <v>6.4130000000000003</v>
      </c>
      <c r="C507">
        <v>161.44999999999999</v>
      </c>
      <c r="D507">
        <v>681.9</v>
      </c>
      <c r="E507">
        <v>2077.8000000000002</v>
      </c>
      <c r="F507">
        <v>2759.7</v>
      </c>
      <c r="G507">
        <v>0.29599999999999999</v>
      </c>
    </row>
    <row r="508" spans="1:7" x14ac:dyDescent="0.25">
      <c r="A508">
        <v>5.415</v>
      </c>
      <c r="B508">
        <v>6.4279999999999999</v>
      </c>
      <c r="C508">
        <v>161.5445</v>
      </c>
      <c r="D508">
        <v>682.30499999999995</v>
      </c>
      <c r="E508">
        <v>2077.4850000000001</v>
      </c>
      <c r="F508">
        <v>2759.79</v>
      </c>
      <c r="G508">
        <v>0.2954</v>
      </c>
    </row>
    <row r="509" spans="1:7" x14ac:dyDescent="0.25">
      <c r="A509">
        <v>5.44</v>
      </c>
      <c r="B509">
        <v>6.4530000000000003</v>
      </c>
      <c r="C509">
        <v>161.702</v>
      </c>
      <c r="D509">
        <v>682.98</v>
      </c>
      <c r="E509">
        <v>2076.96</v>
      </c>
      <c r="F509">
        <v>2759.94</v>
      </c>
      <c r="G509">
        <v>0.2944</v>
      </c>
    </row>
    <row r="510" spans="1:7" x14ac:dyDescent="0.25">
      <c r="A510">
        <v>5.46</v>
      </c>
      <c r="B510">
        <v>6.4729999999999999</v>
      </c>
      <c r="C510">
        <v>161.828</v>
      </c>
      <c r="D510">
        <v>683.52</v>
      </c>
      <c r="E510">
        <v>2076.54</v>
      </c>
      <c r="F510">
        <v>2760.06</v>
      </c>
      <c r="G510">
        <v>0.29360000000000003</v>
      </c>
    </row>
    <row r="511" spans="1:7" x14ac:dyDescent="0.25">
      <c r="A511">
        <v>5.46</v>
      </c>
      <c r="B511">
        <v>6.4729999999999999</v>
      </c>
      <c r="C511">
        <v>161.828</v>
      </c>
      <c r="D511">
        <v>683.52</v>
      </c>
      <c r="E511">
        <v>2076.54</v>
      </c>
      <c r="F511">
        <v>2760.06</v>
      </c>
      <c r="G511">
        <v>0.29360000000000003</v>
      </c>
    </row>
    <row r="512" spans="1:7" x14ac:dyDescent="0.25">
      <c r="A512">
        <v>5.5</v>
      </c>
      <c r="B512">
        <v>6.5129999999999999</v>
      </c>
      <c r="C512">
        <v>162.08000000000001</v>
      </c>
      <c r="D512">
        <v>684.6</v>
      </c>
      <c r="E512">
        <v>2075.6999999999998</v>
      </c>
      <c r="F512">
        <v>2760.3</v>
      </c>
      <c r="G512">
        <v>0.29199999999999998</v>
      </c>
    </row>
    <row r="513" spans="1:7" x14ac:dyDescent="0.25">
      <c r="A513">
        <v>5.51</v>
      </c>
      <c r="B513">
        <v>6.5229999999999997</v>
      </c>
      <c r="C513">
        <v>162.13999999999999</v>
      </c>
      <c r="D513">
        <v>684.86</v>
      </c>
      <c r="E513">
        <v>2075.5100000000002</v>
      </c>
      <c r="F513">
        <v>2760.37</v>
      </c>
      <c r="G513">
        <v>0.29160000000000003</v>
      </c>
    </row>
    <row r="514" spans="1:7" x14ac:dyDescent="0.25">
      <c r="A514">
        <v>5.52</v>
      </c>
      <c r="B514">
        <v>6.5330000000000004</v>
      </c>
      <c r="C514">
        <v>162.19999999999999</v>
      </c>
      <c r="D514">
        <v>685.12</v>
      </c>
      <c r="E514">
        <v>2075.3200000000002</v>
      </c>
      <c r="F514">
        <v>2760.44</v>
      </c>
      <c r="G514">
        <v>0.29120000000000001</v>
      </c>
    </row>
    <row r="515" spans="1:7" x14ac:dyDescent="0.25">
      <c r="A515">
        <v>5.55</v>
      </c>
      <c r="B515">
        <v>6.5629999999999997</v>
      </c>
      <c r="C515">
        <v>162.38</v>
      </c>
      <c r="D515">
        <v>685.9</v>
      </c>
      <c r="E515">
        <v>2074.75</v>
      </c>
      <c r="F515">
        <v>2760.65</v>
      </c>
      <c r="G515">
        <v>0.28999999999999998</v>
      </c>
    </row>
    <row r="516" spans="1:7" x14ac:dyDescent="0.25">
      <c r="A516">
        <v>5.58</v>
      </c>
      <c r="B516">
        <v>6.593</v>
      </c>
      <c r="C516">
        <v>162.56</v>
      </c>
      <c r="D516">
        <v>686.68</v>
      </c>
      <c r="E516">
        <v>2074.1799999999998</v>
      </c>
      <c r="F516">
        <v>2760.86</v>
      </c>
      <c r="G516">
        <v>0.2888</v>
      </c>
    </row>
    <row r="517" spans="1:7" x14ac:dyDescent="0.25">
      <c r="A517">
        <v>5.59</v>
      </c>
      <c r="B517">
        <v>6.6029999999999998</v>
      </c>
      <c r="C517">
        <v>162.62</v>
      </c>
      <c r="D517">
        <v>686.94</v>
      </c>
      <c r="E517">
        <v>2073.9899999999998</v>
      </c>
      <c r="F517">
        <v>2760.93</v>
      </c>
      <c r="G517">
        <v>0.28839999999999999</v>
      </c>
    </row>
    <row r="518" spans="1:7" x14ac:dyDescent="0.25">
      <c r="A518">
        <v>5.6</v>
      </c>
      <c r="B518">
        <v>6.6130000000000004</v>
      </c>
      <c r="C518">
        <v>162.68</v>
      </c>
      <c r="D518">
        <v>687.2</v>
      </c>
      <c r="E518">
        <v>2073.8000000000002</v>
      </c>
      <c r="F518">
        <v>2761</v>
      </c>
      <c r="G518">
        <v>0.28799999999999998</v>
      </c>
    </row>
    <row r="519" spans="1:7" x14ac:dyDescent="0.25">
      <c r="A519">
        <v>5.6</v>
      </c>
      <c r="B519">
        <v>6.6130000000000004</v>
      </c>
      <c r="C519">
        <v>162.68</v>
      </c>
      <c r="D519">
        <v>687.2</v>
      </c>
      <c r="E519">
        <v>2073.8000000000002</v>
      </c>
      <c r="F519">
        <v>2761</v>
      </c>
      <c r="G519">
        <v>0.28799999999999998</v>
      </c>
    </row>
    <row r="520" spans="1:7" x14ac:dyDescent="0.25">
      <c r="A520">
        <v>5.6050000000000004</v>
      </c>
      <c r="B520">
        <v>6.6180000000000003</v>
      </c>
      <c r="C520">
        <v>162.70949999999999</v>
      </c>
      <c r="D520">
        <v>687.33</v>
      </c>
      <c r="E520">
        <v>2073.6999999999998</v>
      </c>
      <c r="F520">
        <v>2761.03</v>
      </c>
      <c r="G520">
        <v>0.2878</v>
      </c>
    </row>
    <row r="521" spans="1:7" x14ac:dyDescent="0.25">
      <c r="A521">
        <v>5.61</v>
      </c>
      <c r="B521">
        <v>6.6230000000000002</v>
      </c>
      <c r="C521">
        <v>162.739</v>
      </c>
      <c r="D521">
        <v>687.46</v>
      </c>
      <c r="E521">
        <v>2073.6</v>
      </c>
      <c r="F521">
        <v>2761.06</v>
      </c>
      <c r="G521">
        <v>0.28760000000000002</v>
      </c>
    </row>
    <row r="522" spans="1:7" x14ac:dyDescent="0.25">
      <c r="A522">
        <v>5.61</v>
      </c>
      <c r="B522">
        <v>6.6230000000000002</v>
      </c>
      <c r="C522">
        <v>162.739</v>
      </c>
      <c r="D522">
        <v>687.46</v>
      </c>
      <c r="E522">
        <v>2073.6</v>
      </c>
      <c r="F522">
        <v>2761.06</v>
      </c>
      <c r="G522">
        <v>0.28760000000000002</v>
      </c>
    </row>
    <row r="523" spans="1:7" x14ac:dyDescent="0.25">
      <c r="A523">
        <v>5.64</v>
      </c>
      <c r="B523">
        <v>6.6529999999999996</v>
      </c>
      <c r="C523">
        <v>162.916</v>
      </c>
      <c r="D523">
        <v>688.24</v>
      </c>
      <c r="E523">
        <v>2073</v>
      </c>
      <c r="F523">
        <v>2761.24</v>
      </c>
      <c r="G523">
        <v>0.28639999999999999</v>
      </c>
    </row>
    <row r="524" spans="1:7" x14ac:dyDescent="0.25">
      <c r="A524">
        <v>5.7</v>
      </c>
      <c r="B524">
        <v>6.7130000000000001</v>
      </c>
      <c r="C524">
        <v>163.27000000000001</v>
      </c>
      <c r="D524">
        <v>689.8</v>
      </c>
      <c r="E524">
        <v>2071.8000000000002</v>
      </c>
      <c r="F524">
        <v>2761.6</v>
      </c>
      <c r="G524">
        <v>0.28399999999999997</v>
      </c>
    </row>
    <row r="525" spans="1:7" x14ac:dyDescent="0.25">
      <c r="A525">
        <v>5.7</v>
      </c>
      <c r="B525">
        <v>6.7130000000000001</v>
      </c>
      <c r="C525">
        <v>163.27000000000001</v>
      </c>
      <c r="D525">
        <v>689.8</v>
      </c>
      <c r="E525">
        <v>2071.8000000000002</v>
      </c>
      <c r="F525">
        <v>2761.6</v>
      </c>
      <c r="G525">
        <v>0.28399999999999997</v>
      </c>
    </row>
    <row r="526" spans="1:7" x14ac:dyDescent="0.25">
      <c r="A526">
        <v>5.72</v>
      </c>
      <c r="B526">
        <v>6.7329999999999997</v>
      </c>
      <c r="C526">
        <v>163.38800000000001</v>
      </c>
      <c r="D526">
        <v>690.32</v>
      </c>
      <c r="E526">
        <v>2071.42</v>
      </c>
      <c r="F526">
        <v>2761.74</v>
      </c>
      <c r="G526">
        <v>0.28320000000000001</v>
      </c>
    </row>
    <row r="527" spans="1:7" x14ac:dyDescent="0.25">
      <c r="A527">
        <v>5.74</v>
      </c>
      <c r="B527">
        <v>6.7530000000000001</v>
      </c>
      <c r="C527">
        <v>163.506</v>
      </c>
      <c r="D527">
        <v>690.84</v>
      </c>
      <c r="E527">
        <v>2071.04</v>
      </c>
      <c r="F527">
        <v>2761.88</v>
      </c>
      <c r="G527">
        <v>0.28239999999999998</v>
      </c>
    </row>
    <row r="528" spans="1:7" x14ac:dyDescent="0.25">
      <c r="A528">
        <v>5.76</v>
      </c>
      <c r="B528">
        <v>6.7729999999999997</v>
      </c>
      <c r="C528">
        <v>163.624</v>
      </c>
      <c r="D528">
        <v>691.36</v>
      </c>
      <c r="E528">
        <v>2070.66</v>
      </c>
      <c r="F528">
        <v>2762.02</v>
      </c>
      <c r="G528">
        <v>0.28160000000000002</v>
      </c>
    </row>
    <row r="529" spans="1:7" x14ac:dyDescent="0.25">
      <c r="A529">
        <v>5.76</v>
      </c>
      <c r="B529">
        <v>6.7729999999999997</v>
      </c>
      <c r="C529">
        <v>163.624</v>
      </c>
      <c r="D529">
        <v>691.36</v>
      </c>
      <c r="E529">
        <v>2070.66</v>
      </c>
      <c r="F529">
        <v>2762.02</v>
      </c>
      <c r="G529">
        <v>0.28160000000000002</v>
      </c>
    </row>
    <row r="530" spans="1:7" x14ac:dyDescent="0.25">
      <c r="A530">
        <v>5.78</v>
      </c>
      <c r="B530">
        <v>6.7930000000000001</v>
      </c>
      <c r="C530">
        <v>163.74199999999999</v>
      </c>
      <c r="D530">
        <v>691.88</v>
      </c>
      <c r="E530">
        <v>2070.2800000000002</v>
      </c>
      <c r="F530">
        <v>2762.16</v>
      </c>
      <c r="G530">
        <v>0.28079999999999999</v>
      </c>
    </row>
    <row r="531" spans="1:7" x14ac:dyDescent="0.25">
      <c r="A531">
        <v>5.8</v>
      </c>
      <c r="B531">
        <v>6.8129999999999997</v>
      </c>
      <c r="C531">
        <v>163.86</v>
      </c>
      <c r="D531">
        <v>692.4</v>
      </c>
      <c r="E531">
        <v>2069.9</v>
      </c>
      <c r="F531">
        <v>2762.3</v>
      </c>
      <c r="G531">
        <v>0.28000000000000003</v>
      </c>
    </row>
    <row r="532" spans="1:7" x14ac:dyDescent="0.25">
      <c r="A532">
        <v>5.83</v>
      </c>
      <c r="B532">
        <v>6.843</v>
      </c>
      <c r="C532">
        <v>164.04</v>
      </c>
      <c r="D532">
        <v>693.18</v>
      </c>
      <c r="E532">
        <v>2069.3000000000002</v>
      </c>
      <c r="F532">
        <v>2762.48</v>
      </c>
      <c r="G532">
        <v>0.27879999999999999</v>
      </c>
    </row>
    <row r="533" spans="1:7" x14ac:dyDescent="0.25">
      <c r="A533">
        <v>5.85</v>
      </c>
      <c r="B533">
        <v>6.8630000000000004</v>
      </c>
      <c r="C533">
        <v>164.16</v>
      </c>
      <c r="D533">
        <v>693.7</v>
      </c>
      <c r="E533">
        <v>2068.9</v>
      </c>
      <c r="F533">
        <v>2762.6</v>
      </c>
      <c r="G533">
        <v>0.27800000000000002</v>
      </c>
    </row>
    <row r="534" spans="1:7" x14ac:dyDescent="0.25">
      <c r="A534">
        <v>5.85</v>
      </c>
      <c r="B534">
        <v>6.8630000000000004</v>
      </c>
      <c r="C534">
        <v>164.16</v>
      </c>
      <c r="D534">
        <v>693.7</v>
      </c>
      <c r="E534">
        <v>2068.9</v>
      </c>
      <c r="F534">
        <v>2762.6</v>
      </c>
      <c r="G534">
        <v>0.27800000000000002</v>
      </c>
    </row>
    <row r="535" spans="1:7" x14ac:dyDescent="0.25">
      <c r="A535">
        <v>5.88</v>
      </c>
      <c r="B535">
        <v>6.8929999999999998</v>
      </c>
      <c r="C535">
        <v>164.34</v>
      </c>
      <c r="D535">
        <v>694.48</v>
      </c>
      <c r="E535">
        <v>2068.3000000000002</v>
      </c>
      <c r="F535">
        <v>2762.78</v>
      </c>
      <c r="G535">
        <v>0.27679999999999999</v>
      </c>
    </row>
    <row r="536" spans="1:7" x14ac:dyDescent="0.25">
      <c r="A536">
        <v>5.89</v>
      </c>
      <c r="B536">
        <v>6.9029999999999996</v>
      </c>
      <c r="C536">
        <v>164.4</v>
      </c>
      <c r="D536">
        <v>694.74</v>
      </c>
      <c r="E536">
        <v>2068.1</v>
      </c>
      <c r="F536">
        <v>2762.84</v>
      </c>
      <c r="G536">
        <v>0.27639999999999998</v>
      </c>
    </row>
    <row r="537" spans="1:7" x14ac:dyDescent="0.25">
      <c r="A537">
        <v>5.9</v>
      </c>
      <c r="B537">
        <v>6.9130000000000003</v>
      </c>
      <c r="C537">
        <v>164.46</v>
      </c>
      <c r="D537">
        <v>695</v>
      </c>
      <c r="E537">
        <v>2067.9</v>
      </c>
      <c r="F537">
        <v>2762.9</v>
      </c>
      <c r="G537">
        <v>0.27600000000000002</v>
      </c>
    </row>
    <row r="538" spans="1:7" x14ac:dyDescent="0.25">
      <c r="A538">
        <v>5.92</v>
      </c>
      <c r="B538">
        <v>6.9329999999999998</v>
      </c>
      <c r="C538">
        <v>164.57599999999999</v>
      </c>
      <c r="D538">
        <v>695.5</v>
      </c>
      <c r="E538">
        <v>2067.52</v>
      </c>
      <c r="F538">
        <v>2763.02</v>
      </c>
      <c r="G538">
        <v>0.2752</v>
      </c>
    </row>
    <row r="539" spans="1:7" x14ac:dyDescent="0.25">
      <c r="A539">
        <v>5.94</v>
      </c>
      <c r="B539">
        <v>6.9530000000000003</v>
      </c>
      <c r="C539">
        <v>164.69200000000001</v>
      </c>
      <c r="D539">
        <v>696</v>
      </c>
      <c r="E539">
        <v>2067.14</v>
      </c>
      <c r="F539">
        <v>2763.14</v>
      </c>
      <c r="G539">
        <v>0.27439999999999998</v>
      </c>
    </row>
    <row r="540" spans="1:7" x14ac:dyDescent="0.25">
      <c r="A540">
        <v>5.94</v>
      </c>
      <c r="B540">
        <v>6.9530000000000003</v>
      </c>
      <c r="C540">
        <v>164.69200000000001</v>
      </c>
      <c r="D540">
        <v>696</v>
      </c>
      <c r="E540">
        <v>2067.14</v>
      </c>
      <c r="F540">
        <v>2763.14</v>
      </c>
      <c r="G540">
        <v>0.27439999999999998</v>
      </c>
    </row>
    <row r="541" spans="1:7" x14ac:dyDescent="0.25">
      <c r="A541">
        <v>5.95</v>
      </c>
      <c r="B541">
        <v>6.9630000000000001</v>
      </c>
      <c r="C541">
        <v>164.75</v>
      </c>
      <c r="D541">
        <v>696.25</v>
      </c>
      <c r="E541">
        <v>2066.9499999999998</v>
      </c>
      <c r="F541">
        <v>2763.2</v>
      </c>
      <c r="G541">
        <v>0.27400000000000002</v>
      </c>
    </row>
    <row r="542" spans="1:7" x14ac:dyDescent="0.25">
      <c r="A542">
        <v>5.98</v>
      </c>
      <c r="B542">
        <v>6.9930000000000003</v>
      </c>
      <c r="C542">
        <v>164.92400000000001</v>
      </c>
      <c r="D542">
        <v>697</v>
      </c>
      <c r="E542">
        <v>2066.38</v>
      </c>
      <c r="F542">
        <v>2763.38</v>
      </c>
      <c r="G542">
        <v>0.27279999999999999</v>
      </c>
    </row>
    <row r="543" spans="1:7" x14ac:dyDescent="0.25">
      <c r="A543">
        <v>6</v>
      </c>
      <c r="B543">
        <v>7.0129999999999999</v>
      </c>
      <c r="C543">
        <v>165.04</v>
      </c>
      <c r="D543">
        <v>697.5</v>
      </c>
      <c r="E543">
        <v>2066</v>
      </c>
      <c r="F543">
        <v>2763.5</v>
      </c>
      <c r="G543">
        <v>0.27200000000000002</v>
      </c>
    </row>
    <row r="544" spans="1:7" x14ac:dyDescent="0.25">
      <c r="A544">
        <v>6.02</v>
      </c>
      <c r="B544">
        <v>7.0330000000000004</v>
      </c>
      <c r="C544">
        <v>165.15199999999999</v>
      </c>
      <c r="D544">
        <v>698</v>
      </c>
      <c r="E544">
        <v>2065.62</v>
      </c>
      <c r="F544">
        <v>2763.62</v>
      </c>
      <c r="G544">
        <v>0.47139999999999999</v>
      </c>
    </row>
    <row r="545" spans="1:7" x14ac:dyDescent="0.25">
      <c r="A545">
        <v>6.05</v>
      </c>
      <c r="B545">
        <v>7.0629999999999997</v>
      </c>
      <c r="C545">
        <v>165.32</v>
      </c>
      <c r="D545">
        <v>698.75</v>
      </c>
      <c r="E545">
        <v>2065.0500000000002</v>
      </c>
      <c r="F545">
        <v>2763.8</v>
      </c>
      <c r="G545">
        <v>0.77049999999999996</v>
      </c>
    </row>
    <row r="546" spans="1:7" x14ac:dyDescent="0.25">
      <c r="A546">
        <v>6.08</v>
      </c>
      <c r="B546">
        <v>7.093</v>
      </c>
      <c r="C546">
        <v>165.488</v>
      </c>
      <c r="D546">
        <v>699.5</v>
      </c>
      <c r="E546">
        <v>2064.48</v>
      </c>
      <c r="F546">
        <v>2763.98</v>
      </c>
      <c r="G546">
        <v>1.0696000000000001</v>
      </c>
    </row>
    <row r="547" spans="1:7" x14ac:dyDescent="0.25">
      <c r="A547">
        <v>6.1</v>
      </c>
      <c r="B547">
        <v>7.1130000000000004</v>
      </c>
      <c r="C547">
        <v>165.6</v>
      </c>
      <c r="D547">
        <v>700</v>
      </c>
      <c r="E547">
        <v>2064.1</v>
      </c>
      <c r="F547">
        <v>2764.1</v>
      </c>
      <c r="G547">
        <v>1.2689999999999999</v>
      </c>
    </row>
    <row r="548" spans="1:7" x14ac:dyDescent="0.25">
      <c r="A548">
        <v>6.11</v>
      </c>
      <c r="B548">
        <v>7.1230000000000002</v>
      </c>
      <c r="C548">
        <v>165.65600000000001</v>
      </c>
      <c r="D548">
        <v>700.25</v>
      </c>
      <c r="E548">
        <v>2063.92</v>
      </c>
      <c r="F548">
        <v>2764.17</v>
      </c>
      <c r="G548">
        <v>1.1686000000000001</v>
      </c>
    </row>
    <row r="549" spans="1:7" x14ac:dyDescent="0.25">
      <c r="A549">
        <v>6.12</v>
      </c>
      <c r="B549">
        <v>7.133</v>
      </c>
      <c r="C549">
        <v>165.71199999999999</v>
      </c>
      <c r="D549">
        <v>700.5</v>
      </c>
      <c r="E549">
        <v>2063.7399999999998</v>
      </c>
      <c r="F549">
        <v>2764.24</v>
      </c>
      <c r="G549">
        <v>1.0682</v>
      </c>
    </row>
    <row r="550" spans="1:7" x14ac:dyDescent="0.25">
      <c r="A550">
        <v>6.12</v>
      </c>
      <c r="B550">
        <v>7.133</v>
      </c>
      <c r="C550">
        <v>165.71199999999999</v>
      </c>
      <c r="D550">
        <v>700.5</v>
      </c>
      <c r="E550">
        <v>2063.7399999999998</v>
      </c>
      <c r="F550">
        <v>2764.24</v>
      </c>
      <c r="G550">
        <v>1.0682</v>
      </c>
    </row>
    <row r="551" spans="1:7" x14ac:dyDescent="0.25">
      <c r="A551">
        <v>6.15</v>
      </c>
      <c r="B551">
        <v>7.1630000000000003</v>
      </c>
      <c r="C551">
        <v>165.88</v>
      </c>
      <c r="D551">
        <v>701.25</v>
      </c>
      <c r="E551">
        <v>2063.1999999999998</v>
      </c>
      <c r="F551">
        <v>2764.45</v>
      </c>
      <c r="G551">
        <v>0.76700000000000002</v>
      </c>
    </row>
    <row r="552" spans="1:7" x14ac:dyDescent="0.25">
      <c r="A552">
        <v>6.16</v>
      </c>
      <c r="B552">
        <v>7.173</v>
      </c>
      <c r="C552">
        <v>165.93600000000001</v>
      </c>
      <c r="D552">
        <v>701.5</v>
      </c>
      <c r="E552">
        <v>2063.02</v>
      </c>
      <c r="F552">
        <v>2764.52</v>
      </c>
      <c r="G552">
        <v>0.66659999999999997</v>
      </c>
    </row>
    <row r="553" spans="1:7" x14ac:dyDescent="0.25">
      <c r="A553">
        <v>6.2</v>
      </c>
      <c r="B553">
        <v>7.2130000000000001</v>
      </c>
      <c r="C553">
        <v>166.16</v>
      </c>
      <c r="D553">
        <v>702.5</v>
      </c>
      <c r="E553">
        <v>2062.3000000000002</v>
      </c>
      <c r="F553">
        <v>2764.8</v>
      </c>
      <c r="G553">
        <v>0.26500000000000001</v>
      </c>
    </row>
    <row r="554" spans="1:7" x14ac:dyDescent="0.25">
      <c r="A554">
        <v>6.24</v>
      </c>
      <c r="B554">
        <v>7.2530000000000001</v>
      </c>
      <c r="C554">
        <v>166.38800000000001</v>
      </c>
      <c r="D554">
        <v>703.5</v>
      </c>
      <c r="E554">
        <v>2061.54</v>
      </c>
      <c r="F554">
        <v>2765.04</v>
      </c>
      <c r="G554">
        <v>0.26340000000000002</v>
      </c>
    </row>
    <row r="555" spans="1:7" x14ac:dyDescent="0.25">
      <c r="A555">
        <v>6.27</v>
      </c>
      <c r="B555">
        <v>7.2830000000000004</v>
      </c>
      <c r="C555">
        <v>166.559</v>
      </c>
      <c r="D555">
        <v>704.25</v>
      </c>
      <c r="E555">
        <v>2060.9699999999998</v>
      </c>
      <c r="F555">
        <v>2765.22</v>
      </c>
      <c r="G555">
        <v>0.26219999999999999</v>
      </c>
    </row>
    <row r="556" spans="1:7" x14ac:dyDescent="0.25">
      <c r="A556">
        <v>6.27</v>
      </c>
      <c r="B556">
        <v>7.2830000000000004</v>
      </c>
      <c r="C556">
        <v>166.559</v>
      </c>
      <c r="D556">
        <v>704.25</v>
      </c>
      <c r="E556">
        <v>2060.9699999999998</v>
      </c>
      <c r="F556">
        <v>2765.22</v>
      </c>
      <c r="G556">
        <v>0.26219999999999999</v>
      </c>
    </row>
    <row r="557" spans="1:7" x14ac:dyDescent="0.25">
      <c r="A557">
        <v>6.29</v>
      </c>
      <c r="B557">
        <v>7.3029999999999999</v>
      </c>
      <c r="C557">
        <v>166.673</v>
      </c>
      <c r="D557">
        <v>704.75</v>
      </c>
      <c r="E557">
        <v>2060.59</v>
      </c>
      <c r="F557">
        <v>2765.34</v>
      </c>
      <c r="G557">
        <v>0.26140000000000002</v>
      </c>
    </row>
    <row r="558" spans="1:7" x14ac:dyDescent="0.25">
      <c r="A558">
        <v>6.3</v>
      </c>
      <c r="B558">
        <v>7.3129999999999997</v>
      </c>
      <c r="C558">
        <v>166.73</v>
      </c>
      <c r="D558">
        <v>705</v>
      </c>
      <c r="E558">
        <v>2060.4</v>
      </c>
      <c r="F558">
        <v>2765.4</v>
      </c>
      <c r="G558">
        <v>0.26100000000000001</v>
      </c>
    </row>
    <row r="559" spans="1:7" x14ac:dyDescent="0.25">
      <c r="A559">
        <v>6.3</v>
      </c>
      <c r="B559">
        <v>7.3129999999999997</v>
      </c>
      <c r="C559">
        <v>166.73</v>
      </c>
      <c r="D559">
        <v>705</v>
      </c>
      <c r="E559">
        <v>2060.4</v>
      </c>
      <c r="F559">
        <v>2765.4</v>
      </c>
      <c r="G559">
        <v>0.26100000000000001</v>
      </c>
    </row>
    <row r="560" spans="1:7" x14ac:dyDescent="0.25">
      <c r="A560">
        <v>6.36</v>
      </c>
      <c r="B560">
        <v>7.3730000000000002</v>
      </c>
      <c r="C560">
        <v>167.066</v>
      </c>
      <c r="D560">
        <v>706.44</v>
      </c>
      <c r="E560">
        <v>2059.3200000000002</v>
      </c>
      <c r="F560">
        <v>2765.76</v>
      </c>
      <c r="G560">
        <v>0.25919999999999999</v>
      </c>
    </row>
    <row r="561" spans="1:7" x14ac:dyDescent="0.25">
      <c r="A561">
        <v>6.37</v>
      </c>
      <c r="B561">
        <v>7.383</v>
      </c>
      <c r="C561">
        <v>167.12200000000001</v>
      </c>
      <c r="D561">
        <v>706.68</v>
      </c>
      <c r="E561">
        <v>2059.14</v>
      </c>
      <c r="F561">
        <v>2765.82</v>
      </c>
      <c r="G561">
        <v>0.25890000000000002</v>
      </c>
    </row>
    <row r="562" spans="1:7" x14ac:dyDescent="0.25">
      <c r="A562">
        <v>6.38</v>
      </c>
      <c r="B562">
        <v>7.3929999999999998</v>
      </c>
      <c r="C562">
        <v>167.178</v>
      </c>
      <c r="D562">
        <v>706.92</v>
      </c>
      <c r="E562">
        <v>2058.96</v>
      </c>
      <c r="F562">
        <v>2765.88</v>
      </c>
      <c r="G562">
        <v>0.2586</v>
      </c>
    </row>
    <row r="563" spans="1:7" x14ac:dyDescent="0.25">
      <c r="A563">
        <v>6.4</v>
      </c>
      <c r="B563">
        <v>7.4130000000000003</v>
      </c>
      <c r="C563">
        <v>167.29</v>
      </c>
      <c r="D563">
        <v>707.4</v>
      </c>
      <c r="E563">
        <v>2058.6</v>
      </c>
      <c r="F563">
        <v>2766</v>
      </c>
      <c r="G563">
        <v>0.25800000000000001</v>
      </c>
    </row>
    <row r="564" spans="1:7" x14ac:dyDescent="0.25">
      <c r="A564">
        <v>6.44</v>
      </c>
      <c r="B564">
        <v>7.4530000000000003</v>
      </c>
      <c r="C564">
        <v>167.506</v>
      </c>
      <c r="D564">
        <v>708.32</v>
      </c>
      <c r="E564">
        <v>2057.88</v>
      </c>
      <c r="F564">
        <v>2766.2</v>
      </c>
      <c r="G564">
        <v>0.25679999999999997</v>
      </c>
    </row>
    <row r="565" spans="1:7" x14ac:dyDescent="0.25">
      <c r="A565">
        <v>6.45</v>
      </c>
      <c r="B565">
        <v>7.4630000000000001</v>
      </c>
      <c r="C565">
        <v>167.56</v>
      </c>
      <c r="D565">
        <v>708.55</v>
      </c>
      <c r="E565">
        <v>2057.6999999999998</v>
      </c>
      <c r="F565">
        <v>2766.25</v>
      </c>
      <c r="G565">
        <v>0.25650000000000001</v>
      </c>
    </row>
    <row r="566" spans="1:7" x14ac:dyDescent="0.25">
      <c r="A566">
        <v>6.46</v>
      </c>
      <c r="B566">
        <v>7.4729999999999999</v>
      </c>
      <c r="C566">
        <v>167.614</v>
      </c>
      <c r="D566">
        <v>708.78</v>
      </c>
      <c r="E566">
        <v>2057.52</v>
      </c>
      <c r="F566">
        <v>2766.3</v>
      </c>
      <c r="G566">
        <v>0.25619999999999998</v>
      </c>
    </row>
    <row r="567" spans="1:7" x14ac:dyDescent="0.25">
      <c r="A567">
        <v>6.48</v>
      </c>
      <c r="B567">
        <v>7.4930000000000003</v>
      </c>
      <c r="C567">
        <v>167.72200000000001</v>
      </c>
      <c r="D567">
        <v>709.24</v>
      </c>
      <c r="E567">
        <v>2057.16</v>
      </c>
      <c r="F567">
        <v>2766.4</v>
      </c>
      <c r="G567">
        <v>0.25559999999999999</v>
      </c>
    </row>
    <row r="568" spans="1:7" x14ac:dyDescent="0.25">
      <c r="A568">
        <v>6.49</v>
      </c>
      <c r="B568">
        <v>7.5030000000000001</v>
      </c>
      <c r="C568">
        <v>167.77600000000001</v>
      </c>
      <c r="D568">
        <v>709.47</v>
      </c>
      <c r="E568">
        <v>2056.98</v>
      </c>
      <c r="F568">
        <v>2766.45</v>
      </c>
      <c r="G568">
        <v>0.25530000000000003</v>
      </c>
    </row>
    <row r="569" spans="1:7" x14ac:dyDescent="0.25">
      <c r="A569">
        <v>6.5</v>
      </c>
      <c r="B569">
        <v>7.5129999999999999</v>
      </c>
      <c r="C569">
        <v>167.83</v>
      </c>
      <c r="D569">
        <v>709.7</v>
      </c>
      <c r="E569">
        <v>2056.8000000000002</v>
      </c>
      <c r="F569">
        <v>2766.5</v>
      </c>
      <c r="G569">
        <v>0.255</v>
      </c>
    </row>
    <row r="570" spans="1:7" x14ac:dyDescent="0.25">
      <c r="A570">
        <v>6.56</v>
      </c>
      <c r="B570">
        <v>7.5730000000000004</v>
      </c>
      <c r="C570">
        <v>168.16</v>
      </c>
      <c r="D570">
        <v>711.14</v>
      </c>
      <c r="E570">
        <v>2055.7199999999998</v>
      </c>
      <c r="F570">
        <v>2766.86</v>
      </c>
      <c r="G570">
        <v>0.25319999999999998</v>
      </c>
    </row>
    <row r="571" spans="1:7" x14ac:dyDescent="0.25">
      <c r="A571">
        <v>6.58</v>
      </c>
      <c r="B571">
        <v>7.593</v>
      </c>
      <c r="C571">
        <v>168.27</v>
      </c>
      <c r="D571">
        <v>711.62</v>
      </c>
      <c r="E571">
        <v>2055.36</v>
      </c>
      <c r="F571">
        <v>2766.98</v>
      </c>
      <c r="G571">
        <v>0.25259999999999999</v>
      </c>
    </row>
    <row r="572" spans="1:7" x14ac:dyDescent="0.25">
      <c r="A572">
        <v>6.6</v>
      </c>
      <c r="B572">
        <v>7.6130000000000004</v>
      </c>
      <c r="C572">
        <v>168.38</v>
      </c>
      <c r="D572">
        <v>712.1</v>
      </c>
      <c r="E572">
        <v>2055</v>
      </c>
      <c r="F572">
        <v>2767.1</v>
      </c>
      <c r="G572">
        <v>0.252</v>
      </c>
    </row>
    <row r="573" spans="1:7" x14ac:dyDescent="0.25">
      <c r="A573">
        <v>6.6</v>
      </c>
      <c r="B573">
        <v>7.6130000000000004</v>
      </c>
      <c r="C573">
        <v>168.38</v>
      </c>
      <c r="D573">
        <v>712.1</v>
      </c>
      <c r="E573">
        <v>2055</v>
      </c>
      <c r="F573">
        <v>2767.1</v>
      </c>
      <c r="G573">
        <v>0.252</v>
      </c>
    </row>
    <row r="574" spans="1:7" x14ac:dyDescent="0.25">
      <c r="A574">
        <v>6.63</v>
      </c>
      <c r="B574">
        <v>7.6429999999999998</v>
      </c>
      <c r="C574">
        <v>168.53299999999999</v>
      </c>
      <c r="D574">
        <v>712.82</v>
      </c>
      <c r="E574">
        <v>2054.4299999999998</v>
      </c>
      <c r="F574">
        <v>2767.25</v>
      </c>
      <c r="G574">
        <v>0.25109999999999999</v>
      </c>
    </row>
    <row r="575" spans="1:7" x14ac:dyDescent="0.25">
      <c r="A575">
        <v>6.65</v>
      </c>
      <c r="B575">
        <v>7.6630000000000003</v>
      </c>
      <c r="C575">
        <v>168.63499999999999</v>
      </c>
      <c r="D575">
        <v>713.3</v>
      </c>
      <c r="E575">
        <v>2054.0500000000002</v>
      </c>
      <c r="F575">
        <v>2767.35</v>
      </c>
      <c r="G575">
        <v>0.2505</v>
      </c>
    </row>
    <row r="576" spans="1:7" x14ac:dyDescent="0.25">
      <c r="A576">
        <v>6.66</v>
      </c>
      <c r="B576">
        <v>7.673</v>
      </c>
      <c r="C576">
        <v>168.68600000000001</v>
      </c>
      <c r="D576">
        <v>713.54</v>
      </c>
      <c r="E576">
        <v>2053.86</v>
      </c>
      <c r="F576">
        <v>2767.4</v>
      </c>
      <c r="G576">
        <v>0.25019999999999998</v>
      </c>
    </row>
    <row r="577" spans="1:7" x14ac:dyDescent="0.25">
      <c r="A577">
        <v>6.7</v>
      </c>
      <c r="B577">
        <v>7.7130000000000001</v>
      </c>
      <c r="C577">
        <v>168.89</v>
      </c>
      <c r="D577">
        <v>714.5</v>
      </c>
      <c r="E577">
        <v>2053.1</v>
      </c>
      <c r="F577">
        <v>2767.6</v>
      </c>
      <c r="G577">
        <v>0.249</v>
      </c>
    </row>
    <row r="578" spans="1:7" x14ac:dyDescent="0.25">
      <c r="A578">
        <v>6.71</v>
      </c>
      <c r="B578">
        <v>7.7229999999999999</v>
      </c>
      <c r="C578">
        <v>168.94399999999999</v>
      </c>
      <c r="D578">
        <v>714.73</v>
      </c>
      <c r="E578">
        <v>2052.92</v>
      </c>
      <c r="F578">
        <v>2767.65</v>
      </c>
      <c r="G578">
        <v>0.2487</v>
      </c>
    </row>
    <row r="579" spans="1:7" x14ac:dyDescent="0.25">
      <c r="A579">
        <v>6.72</v>
      </c>
      <c r="B579">
        <v>7.7329999999999997</v>
      </c>
      <c r="C579">
        <v>168.99799999999999</v>
      </c>
      <c r="D579">
        <v>714.96</v>
      </c>
      <c r="E579">
        <v>2052.7399999999998</v>
      </c>
      <c r="F579">
        <v>2767.7</v>
      </c>
      <c r="G579">
        <v>0.24840000000000001</v>
      </c>
    </row>
    <row r="580" spans="1:7" x14ac:dyDescent="0.25">
      <c r="A580">
        <v>6.72</v>
      </c>
      <c r="B580">
        <v>7.7329999999999997</v>
      </c>
      <c r="C580">
        <v>168.99799999999999</v>
      </c>
      <c r="D580">
        <v>714.96</v>
      </c>
      <c r="E580">
        <v>2052.7399999999998</v>
      </c>
      <c r="F580">
        <v>2767.7</v>
      </c>
      <c r="G580">
        <v>0.24840000000000001</v>
      </c>
    </row>
    <row r="581" spans="1:7" x14ac:dyDescent="0.25">
      <c r="A581">
        <v>6.75</v>
      </c>
      <c r="B581">
        <v>7.7629999999999999</v>
      </c>
      <c r="C581">
        <v>169.16</v>
      </c>
      <c r="D581">
        <v>715.65</v>
      </c>
      <c r="E581">
        <v>2052.1999999999998</v>
      </c>
      <c r="F581">
        <v>2767.85</v>
      </c>
      <c r="G581">
        <v>0.2475</v>
      </c>
    </row>
    <row r="582" spans="1:7" x14ac:dyDescent="0.25">
      <c r="A582">
        <v>6.76</v>
      </c>
      <c r="B582">
        <v>7.7729999999999997</v>
      </c>
      <c r="C582">
        <v>169.214</v>
      </c>
      <c r="D582">
        <v>715.88</v>
      </c>
      <c r="E582">
        <v>2052.02</v>
      </c>
      <c r="F582">
        <v>2767.9</v>
      </c>
      <c r="G582">
        <v>0.2472</v>
      </c>
    </row>
    <row r="583" spans="1:7" x14ac:dyDescent="0.25">
      <c r="A583">
        <v>6.8</v>
      </c>
      <c r="B583">
        <v>7.8129999999999997</v>
      </c>
      <c r="C583">
        <v>169.43</v>
      </c>
      <c r="D583">
        <v>716.8</v>
      </c>
      <c r="E583">
        <v>2051.3000000000002</v>
      </c>
      <c r="F583">
        <v>2768.1</v>
      </c>
      <c r="G583">
        <v>0.246</v>
      </c>
    </row>
    <row r="584" spans="1:7" x14ac:dyDescent="0.25">
      <c r="A584">
        <v>6.82</v>
      </c>
      <c r="B584">
        <v>7.8330000000000002</v>
      </c>
      <c r="C584">
        <v>169.53399999999999</v>
      </c>
      <c r="D584">
        <v>717.26</v>
      </c>
      <c r="E584">
        <v>2050.94</v>
      </c>
      <c r="F584">
        <v>2768.2</v>
      </c>
      <c r="G584">
        <v>0.24540000000000001</v>
      </c>
    </row>
    <row r="585" spans="1:7" x14ac:dyDescent="0.25">
      <c r="A585">
        <v>6.84</v>
      </c>
      <c r="B585">
        <v>7.8529999999999998</v>
      </c>
      <c r="C585">
        <v>169.63800000000001</v>
      </c>
      <c r="D585">
        <v>717.72</v>
      </c>
      <c r="E585">
        <v>2050.58</v>
      </c>
      <c r="F585">
        <v>2768.3</v>
      </c>
      <c r="G585">
        <v>0.24479999999999999</v>
      </c>
    </row>
    <row r="586" spans="1:7" x14ac:dyDescent="0.25">
      <c r="A586">
        <v>6.86</v>
      </c>
      <c r="B586">
        <v>7.8730000000000002</v>
      </c>
      <c r="C586">
        <v>169.74199999999999</v>
      </c>
      <c r="D586">
        <v>718.18</v>
      </c>
      <c r="E586">
        <v>2050.2199999999998</v>
      </c>
      <c r="F586">
        <v>2768.4</v>
      </c>
      <c r="G586">
        <v>0.2442</v>
      </c>
    </row>
    <row r="587" spans="1:7" x14ac:dyDescent="0.25">
      <c r="A587">
        <v>6.88</v>
      </c>
      <c r="B587">
        <v>7.8929999999999998</v>
      </c>
      <c r="C587">
        <v>169.846</v>
      </c>
      <c r="D587">
        <v>718.64</v>
      </c>
      <c r="E587">
        <v>2049.86</v>
      </c>
      <c r="F587">
        <v>2768.5</v>
      </c>
      <c r="G587">
        <v>0.24360000000000001</v>
      </c>
    </row>
    <row r="588" spans="1:7" x14ac:dyDescent="0.25">
      <c r="A588">
        <v>6.89</v>
      </c>
      <c r="B588">
        <v>7.9029999999999996</v>
      </c>
      <c r="C588">
        <v>169.898</v>
      </c>
      <c r="D588">
        <v>718.87</v>
      </c>
      <c r="E588">
        <v>2049.6799999999998</v>
      </c>
      <c r="F588">
        <v>2768.55</v>
      </c>
      <c r="G588">
        <v>0.24329999999999999</v>
      </c>
    </row>
    <row r="589" spans="1:7" x14ac:dyDescent="0.25">
      <c r="A589">
        <v>6.9</v>
      </c>
      <c r="B589">
        <v>7.9130000000000003</v>
      </c>
      <c r="C589">
        <v>169.95</v>
      </c>
      <c r="D589">
        <v>719.1</v>
      </c>
      <c r="E589">
        <v>2049.5</v>
      </c>
      <c r="F589">
        <v>2768.6</v>
      </c>
      <c r="G589">
        <v>0.24299999999999999</v>
      </c>
    </row>
    <row r="590" spans="1:7" x14ac:dyDescent="0.25">
      <c r="A590">
        <v>6.9</v>
      </c>
      <c r="B590">
        <v>7.9130000000000003</v>
      </c>
      <c r="C590">
        <v>169.95</v>
      </c>
      <c r="D590">
        <v>719.1</v>
      </c>
      <c r="E590">
        <v>2049.5</v>
      </c>
      <c r="F590">
        <v>2768.6</v>
      </c>
      <c r="G590">
        <v>0.24299999999999999</v>
      </c>
    </row>
    <row r="591" spans="1:7" x14ac:dyDescent="0.25">
      <c r="A591">
        <v>6.93</v>
      </c>
      <c r="B591">
        <v>7.9429999999999996</v>
      </c>
      <c r="C591">
        <v>170.11500000000001</v>
      </c>
      <c r="D591">
        <v>719.79</v>
      </c>
      <c r="E591">
        <v>2048.96</v>
      </c>
      <c r="F591">
        <v>2768.75</v>
      </c>
      <c r="G591">
        <v>0.24210000000000001</v>
      </c>
    </row>
    <row r="592" spans="1:7" x14ac:dyDescent="0.25">
      <c r="A592">
        <v>6.96</v>
      </c>
      <c r="B592">
        <v>7.9729999999999999</v>
      </c>
      <c r="C592">
        <v>170.28</v>
      </c>
      <c r="D592">
        <v>720.48</v>
      </c>
      <c r="E592">
        <v>2048.42</v>
      </c>
      <c r="F592">
        <v>2768.9</v>
      </c>
      <c r="G592">
        <v>0.2412</v>
      </c>
    </row>
    <row r="593" spans="1:7" x14ac:dyDescent="0.25">
      <c r="A593">
        <v>6.97</v>
      </c>
      <c r="B593">
        <v>7.9829999999999997</v>
      </c>
      <c r="C593">
        <v>170.33500000000001</v>
      </c>
      <c r="D593">
        <v>720.71</v>
      </c>
      <c r="E593">
        <v>2048.2399999999998</v>
      </c>
      <c r="F593">
        <v>2768.95</v>
      </c>
      <c r="G593">
        <v>0.2409</v>
      </c>
    </row>
    <row r="594" spans="1:7" x14ac:dyDescent="0.25">
      <c r="A594">
        <v>7</v>
      </c>
      <c r="B594">
        <v>8.0129999999999999</v>
      </c>
      <c r="C594">
        <v>170.5</v>
      </c>
      <c r="D594">
        <v>721.4</v>
      </c>
      <c r="E594">
        <v>2047.7</v>
      </c>
      <c r="F594">
        <v>2769.1</v>
      </c>
      <c r="G594">
        <v>0.24</v>
      </c>
    </row>
    <row r="595" spans="1:7" x14ac:dyDescent="0.25">
      <c r="A595">
        <v>7.02</v>
      </c>
      <c r="B595">
        <v>8.0329999999999995</v>
      </c>
      <c r="C595">
        <v>170.60400000000001</v>
      </c>
      <c r="D595">
        <v>721.84</v>
      </c>
      <c r="E595">
        <v>2047.38</v>
      </c>
      <c r="F595">
        <v>2769.22</v>
      </c>
      <c r="G595">
        <v>0.2394</v>
      </c>
    </row>
    <row r="596" spans="1:7" x14ac:dyDescent="0.25">
      <c r="A596">
        <v>7.02</v>
      </c>
      <c r="B596">
        <v>8.0329999999999995</v>
      </c>
      <c r="C596">
        <v>170.60400000000001</v>
      </c>
      <c r="D596">
        <v>721.84</v>
      </c>
      <c r="E596">
        <v>2047.38</v>
      </c>
      <c r="F596">
        <v>2769.22</v>
      </c>
      <c r="G596">
        <v>0.2394</v>
      </c>
    </row>
    <row r="597" spans="1:7" x14ac:dyDescent="0.25">
      <c r="A597">
        <v>7.03</v>
      </c>
      <c r="B597">
        <v>8.0429999999999993</v>
      </c>
      <c r="C597">
        <v>170.65600000000001</v>
      </c>
      <c r="D597">
        <v>722.06</v>
      </c>
      <c r="E597">
        <v>2047.22</v>
      </c>
      <c r="F597">
        <v>2769.28</v>
      </c>
      <c r="G597">
        <v>0.23910000000000001</v>
      </c>
    </row>
    <row r="598" spans="1:7" x14ac:dyDescent="0.25">
      <c r="A598">
        <v>7.04</v>
      </c>
      <c r="B598">
        <v>8.0530000000000008</v>
      </c>
      <c r="C598">
        <v>170.708</v>
      </c>
      <c r="D598">
        <v>722.28</v>
      </c>
      <c r="E598">
        <v>2047.06</v>
      </c>
      <c r="F598">
        <v>2769.34</v>
      </c>
      <c r="G598">
        <v>0.23880000000000001</v>
      </c>
    </row>
    <row r="599" spans="1:7" x14ac:dyDescent="0.25">
      <c r="A599">
        <v>7.05</v>
      </c>
      <c r="B599">
        <v>8.0630000000000006</v>
      </c>
      <c r="C599">
        <v>170.76</v>
      </c>
      <c r="D599">
        <v>722.5</v>
      </c>
      <c r="E599">
        <v>2046.9</v>
      </c>
      <c r="F599">
        <v>2769.4</v>
      </c>
      <c r="G599">
        <v>0.23849999999999999</v>
      </c>
    </row>
    <row r="600" spans="1:7" x14ac:dyDescent="0.25">
      <c r="A600">
        <v>7.08</v>
      </c>
      <c r="B600">
        <v>8.093</v>
      </c>
      <c r="C600">
        <v>170.916</v>
      </c>
      <c r="D600">
        <v>723.16</v>
      </c>
      <c r="E600">
        <v>2046.42</v>
      </c>
      <c r="F600">
        <v>2769.58</v>
      </c>
      <c r="G600">
        <v>0.23760000000000001</v>
      </c>
    </row>
    <row r="601" spans="1:7" x14ac:dyDescent="0.25">
      <c r="A601">
        <v>7.1</v>
      </c>
      <c r="B601">
        <v>8.1129999999999995</v>
      </c>
      <c r="C601">
        <v>171.02</v>
      </c>
      <c r="D601">
        <v>723.6</v>
      </c>
      <c r="E601">
        <v>2046.1</v>
      </c>
      <c r="F601">
        <v>2769.7</v>
      </c>
      <c r="G601">
        <v>0.23699999999999999</v>
      </c>
    </row>
    <row r="602" spans="1:7" x14ac:dyDescent="0.25">
      <c r="A602">
        <v>7.14</v>
      </c>
      <c r="B602">
        <v>8.1530000000000005</v>
      </c>
      <c r="C602">
        <v>171.22399999999999</v>
      </c>
      <c r="D602">
        <v>724.52</v>
      </c>
      <c r="E602">
        <v>2045.38</v>
      </c>
      <c r="F602">
        <v>2769.9</v>
      </c>
      <c r="G602">
        <v>0.23619999999999999</v>
      </c>
    </row>
    <row r="603" spans="1:7" x14ac:dyDescent="0.25">
      <c r="A603">
        <v>7.14</v>
      </c>
      <c r="B603">
        <v>8.1530000000000005</v>
      </c>
      <c r="C603">
        <v>171.22399999999999</v>
      </c>
      <c r="D603">
        <v>724.52</v>
      </c>
      <c r="E603">
        <v>2045.38</v>
      </c>
      <c r="F603">
        <v>2769.9</v>
      </c>
      <c r="G603">
        <v>0.23619999999999999</v>
      </c>
    </row>
    <row r="604" spans="1:7" x14ac:dyDescent="0.25">
      <c r="A604">
        <v>7.15</v>
      </c>
      <c r="B604">
        <v>8.1630000000000003</v>
      </c>
      <c r="C604">
        <v>171.27500000000001</v>
      </c>
      <c r="D604">
        <v>724.75</v>
      </c>
      <c r="E604">
        <v>2045.2</v>
      </c>
      <c r="F604">
        <v>2769.95</v>
      </c>
      <c r="G604">
        <v>0.23599999999999999</v>
      </c>
    </row>
    <row r="605" spans="1:7" x14ac:dyDescent="0.25">
      <c r="A605">
        <v>7.2</v>
      </c>
      <c r="B605">
        <v>8.2129999999999992</v>
      </c>
      <c r="C605">
        <v>171.53</v>
      </c>
      <c r="D605">
        <v>725.9</v>
      </c>
      <c r="E605">
        <v>2044.3</v>
      </c>
      <c r="F605">
        <v>2770.2</v>
      </c>
      <c r="G605">
        <v>0.23499999999999999</v>
      </c>
    </row>
    <row r="606" spans="1:7" x14ac:dyDescent="0.25">
      <c r="A606">
        <v>7.2</v>
      </c>
      <c r="B606">
        <v>8.2129999999999992</v>
      </c>
      <c r="C606">
        <v>171.53</v>
      </c>
      <c r="D606">
        <v>725.9</v>
      </c>
      <c r="E606">
        <v>2044.3</v>
      </c>
      <c r="F606">
        <v>2770.2</v>
      </c>
      <c r="G606">
        <v>0.23499999999999999</v>
      </c>
    </row>
    <row r="607" spans="1:7" x14ac:dyDescent="0.25">
      <c r="A607">
        <v>7.22</v>
      </c>
      <c r="B607">
        <v>8.2330000000000005</v>
      </c>
      <c r="C607">
        <v>171.63</v>
      </c>
      <c r="D607">
        <v>726.34</v>
      </c>
      <c r="E607">
        <v>2043.96</v>
      </c>
      <c r="F607">
        <v>2770.3</v>
      </c>
      <c r="G607">
        <v>0.2344</v>
      </c>
    </row>
    <row r="608" spans="1:7" x14ac:dyDescent="0.25">
      <c r="A608">
        <v>7.26</v>
      </c>
      <c r="B608">
        <v>8.2729999999999997</v>
      </c>
      <c r="C608">
        <v>171.83</v>
      </c>
      <c r="D608">
        <v>727.22</v>
      </c>
      <c r="E608">
        <v>2043.28</v>
      </c>
      <c r="F608">
        <v>2770.5</v>
      </c>
      <c r="G608">
        <v>0.23319999999999999</v>
      </c>
    </row>
    <row r="609" spans="1:7" x14ac:dyDescent="0.25">
      <c r="A609">
        <v>7.28</v>
      </c>
      <c r="B609">
        <v>8.2929999999999993</v>
      </c>
      <c r="C609">
        <v>171.93</v>
      </c>
      <c r="D609">
        <v>727.66</v>
      </c>
      <c r="E609">
        <v>2042.94</v>
      </c>
      <c r="F609">
        <v>2770.6</v>
      </c>
      <c r="G609">
        <v>0.2326</v>
      </c>
    </row>
    <row r="610" spans="1:7" x14ac:dyDescent="0.25">
      <c r="A610">
        <v>7.3</v>
      </c>
      <c r="B610">
        <v>8.3130000000000006</v>
      </c>
      <c r="C610">
        <v>172.03</v>
      </c>
      <c r="D610">
        <v>728.1</v>
      </c>
      <c r="E610">
        <v>2042.6</v>
      </c>
      <c r="F610">
        <v>2770.7</v>
      </c>
      <c r="G610">
        <v>0.23200000000000001</v>
      </c>
    </row>
    <row r="611" spans="1:7" x14ac:dyDescent="0.25">
      <c r="A611">
        <v>7.31</v>
      </c>
      <c r="B611">
        <v>8.3230000000000004</v>
      </c>
      <c r="C611">
        <v>172.08</v>
      </c>
      <c r="D611">
        <v>728.33</v>
      </c>
      <c r="E611">
        <v>2042.42</v>
      </c>
      <c r="F611">
        <v>2770.75</v>
      </c>
      <c r="G611">
        <v>0.23169999999999999</v>
      </c>
    </row>
    <row r="612" spans="1:7" x14ac:dyDescent="0.25">
      <c r="A612">
        <v>7.32</v>
      </c>
      <c r="B612">
        <v>8.3330000000000002</v>
      </c>
      <c r="C612">
        <v>172.13</v>
      </c>
      <c r="D612">
        <v>728.56</v>
      </c>
      <c r="E612">
        <v>2042.24</v>
      </c>
      <c r="F612">
        <v>2770.8</v>
      </c>
      <c r="G612">
        <v>0.23139999999999999</v>
      </c>
    </row>
    <row r="613" spans="1:7" x14ac:dyDescent="0.25">
      <c r="A613">
        <v>7.35</v>
      </c>
      <c r="B613">
        <v>8.3629999999999995</v>
      </c>
      <c r="C613">
        <v>172.28</v>
      </c>
      <c r="D613">
        <v>729.25</v>
      </c>
      <c r="E613">
        <v>2041.7</v>
      </c>
      <c r="F613">
        <v>2770.95</v>
      </c>
      <c r="G613">
        <v>0.23050000000000001</v>
      </c>
    </row>
    <row r="614" spans="1:7" x14ac:dyDescent="0.25">
      <c r="A614">
        <v>7.36</v>
      </c>
      <c r="B614">
        <v>8.3729999999999993</v>
      </c>
      <c r="C614">
        <v>172.33</v>
      </c>
      <c r="D614">
        <v>729.48</v>
      </c>
      <c r="E614">
        <v>2041.52</v>
      </c>
      <c r="F614">
        <v>2771</v>
      </c>
      <c r="G614">
        <v>0.23019999999999999</v>
      </c>
    </row>
    <row r="615" spans="1:7" x14ac:dyDescent="0.25">
      <c r="A615">
        <v>7.37</v>
      </c>
      <c r="B615">
        <v>8.3829999999999991</v>
      </c>
      <c r="C615">
        <v>172.38</v>
      </c>
      <c r="D615">
        <v>729.71</v>
      </c>
      <c r="E615">
        <v>2041.34</v>
      </c>
      <c r="F615">
        <v>2771.05</v>
      </c>
      <c r="G615">
        <v>0.22989999999999999</v>
      </c>
    </row>
    <row r="616" spans="1:7" x14ac:dyDescent="0.25">
      <c r="A616">
        <v>7.38</v>
      </c>
      <c r="B616">
        <v>8.3930000000000007</v>
      </c>
      <c r="C616">
        <v>172.43</v>
      </c>
      <c r="D616">
        <v>729.94</v>
      </c>
      <c r="E616">
        <v>2041.16</v>
      </c>
      <c r="F616">
        <v>2771.1</v>
      </c>
      <c r="G616">
        <v>0.2296</v>
      </c>
    </row>
    <row r="617" spans="1:7" x14ac:dyDescent="0.25">
      <c r="A617">
        <v>7.4</v>
      </c>
      <c r="B617">
        <v>8.4130000000000003</v>
      </c>
      <c r="C617">
        <v>172.53</v>
      </c>
      <c r="D617">
        <v>730.4</v>
      </c>
      <c r="E617">
        <v>2040.8</v>
      </c>
      <c r="F617">
        <v>2771.2</v>
      </c>
      <c r="G617">
        <v>0.22900000000000001</v>
      </c>
    </row>
    <row r="618" spans="1:7" x14ac:dyDescent="0.25">
      <c r="A618">
        <v>7.41</v>
      </c>
      <c r="B618">
        <v>8.423</v>
      </c>
      <c r="C618">
        <v>172.57900000000001</v>
      </c>
      <c r="D618">
        <v>730.61</v>
      </c>
      <c r="E618">
        <v>2040.64</v>
      </c>
      <c r="F618">
        <v>2771.25</v>
      </c>
      <c r="G618">
        <v>0.2288</v>
      </c>
    </row>
    <row r="619" spans="1:7" x14ac:dyDescent="0.25">
      <c r="A619">
        <v>7.41</v>
      </c>
      <c r="B619">
        <v>8.423</v>
      </c>
      <c r="C619">
        <v>172.57900000000001</v>
      </c>
      <c r="D619">
        <v>730.61</v>
      </c>
      <c r="E619">
        <v>2040.64</v>
      </c>
      <c r="F619">
        <v>2771.25</v>
      </c>
      <c r="G619">
        <v>0.2288</v>
      </c>
    </row>
    <row r="620" spans="1:7" x14ac:dyDescent="0.25">
      <c r="A620">
        <v>7.42</v>
      </c>
      <c r="B620">
        <v>8.4329999999999998</v>
      </c>
      <c r="C620">
        <v>172.62799999999999</v>
      </c>
      <c r="D620">
        <v>730.82</v>
      </c>
      <c r="E620">
        <v>2040.48</v>
      </c>
      <c r="F620">
        <v>2771.3</v>
      </c>
      <c r="G620">
        <v>0.2286</v>
      </c>
    </row>
    <row r="621" spans="1:7" x14ac:dyDescent="0.25">
      <c r="A621">
        <v>7.44</v>
      </c>
      <c r="B621">
        <v>8.4529999999999994</v>
      </c>
      <c r="C621">
        <v>172.726</v>
      </c>
      <c r="D621">
        <v>731.24</v>
      </c>
      <c r="E621">
        <v>2040.16</v>
      </c>
      <c r="F621">
        <v>2771.4</v>
      </c>
      <c r="G621">
        <v>0.22819999999999999</v>
      </c>
    </row>
    <row r="622" spans="1:7" x14ac:dyDescent="0.25">
      <c r="A622">
        <v>7.48</v>
      </c>
      <c r="B622">
        <v>8.4930000000000003</v>
      </c>
      <c r="C622">
        <v>172.922</v>
      </c>
      <c r="D622">
        <v>732.08</v>
      </c>
      <c r="E622">
        <v>2039.52</v>
      </c>
      <c r="F622">
        <v>2771.6</v>
      </c>
      <c r="G622">
        <v>0.22739999999999999</v>
      </c>
    </row>
    <row r="623" spans="1:7" x14ac:dyDescent="0.25">
      <c r="A623">
        <v>7.5</v>
      </c>
      <c r="B623">
        <v>8.5129999999999999</v>
      </c>
      <c r="C623">
        <v>173.02</v>
      </c>
      <c r="D623">
        <v>732.5</v>
      </c>
      <c r="E623">
        <v>2039.2</v>
      </c>
      <c r="F623">
        <v>2771.7</v>
      </c>
      <c r="G623">
        <v>0.22700000000000001</v>
      </c>
    </row>
    <row r="624" spans="1:7" x14ac:dyDescent="0.25">
      <c r="A624">
        <v>7.52</v>
      </c>
      <c r="B624">
        <v>8.5329999999999995</v>
      </c>
      <c r="C624">
        <v>173.11600000000001</v>
      </c>
      <c r="D624">
        <v>732.94</v>
      </c>
      <c r="E624">
        <v>2038.86</v>
      </c>
      <c r="F624">
        <v>2771.8</v>
      </c>
      <c r="G624">
        <v>0.22639999999999999</v>
      </c>
    </row>
    <row r="625" spans="1:7" x14ac:dyDescent="0.25">
      <c r="A625">
        <v>7.54</v>
      </c>
      <c r="B625">
        <v>8.5530000000000008</v>
      </c>
      <c r="C625">
        <v>173.21199999999999</v>
      </c>
      <c r="D625">
        <v>733.38</v>
      </c>
      <c r="E625">
        <v>2038.52</v>
      </c>
      <c r="F625">
        <v>2771.9</v>
      </c>
      <c r="G625">
        <v>0.2258</v>
      </c>
    </row>
    <row r="626" spans="1:7" x14ac:dyDescent="0.25">
      <c r="A626">
        <v>7.56</v>
      </c>
      <c r="B626">
        <v>8.5730000000000004</v>
      </c>
      <c r="C626">
        <v>173.30799999999999</v>
      </c>
      <c r="D626">
        <v>733.82</v>
      </c>
      <c r="E626">
        <v>2038.18</v>
      </c>
      <c r="F626">
        <v>2772</v>
      </c>
      <c r="G626">
        <v>0.22520000000000001</v>
      </c>
    </row>
    <row r="627" spans="1:7" x14ac:dyDescent="0.25">
      <c r="A627">
        <v>7.56</v>
      </c>
      <c r="B627">
        <v>8.5730000000000004</v>
      </c>
      <c r="C627">
        <v>173.30799999999999</v>
      </c>
      <c r="D627">
        <v>733.82</v>
      </c>
      <c r="E627">
        <v>2038.18</v>
      </c>
      <c r="F627">
        <v>2772</v>
      </c>
      <c r="G627">
        <v>0.22520000000000001</v>
      </c>
    </row>
    <row r="628" spans="1:7" x14ac:dyDescent="0.25">
      <c r="A628">
        <v>7.59</v>
      </c>
      <c r="B628">
        <v>8.6029999999999998</v>
      </c>
      <c r="C628">
        <v>173.452</v>
      </c>
      <c r="D628">
        <v>734.48</v>
      </c>
      <c r="E628">
        <v>2037.67</v>
      </c>
      <c r="F628">
        <v>2772.15</v>
      </c>
      <c r="G628">
        <v>0.2243</v>
      </c>
    </row>
    <row r="629" spans="1:7" x14ac:dyDescent="0.25">
      <c r="A629">
        <v>7.6</v>
      </c>
      <c r="B629">
        <v>8.6129999999999995</v>
      </c>
      <c r="C629">
        <v>173.5</v>
      </c>
      <c r="D629">
        <v>734.7</v>
      </c>
      <c r="E629">
        <v>2037.5</v>
      </c>
      <c r="F629">
        <v>2772.2</v>
      </c>
      <c r="G629">
        <v>0.224</v>
      </c>
    </row>
    <row r="630" spans="1:7" x14ac:dyDescent="0.25">
      <c r="A630">
        <v>7.65</v>
      </c>
      <c r="B630">
        <v>8.6630000000000003</v>
      </c>
      <c r="C630">
        <v>173.75</v>
      </c>
      <c r="D630">
        <v>735.75</v>
      </c>
      <c r="E630">
        <v>2036.7</v>
      </c>
      <c r="F630">
        <v>2772.45</v>
      </c>
      <c r="G630">
        <v>0.223</v>
      </c>
    </row>
    <row r="631" spans="1:7" x14ac:dyDescent="0.25">
      <c r="A631">
        <v>7.67</v>
      </c>
      <c r="B631">
        <v>8.6829999999999998</v>
      </c>
      <c r="C631">
        <v>173.85</v>
      </c>
      <c r="D631">
        <v>736.17</v>
      </c>
      <c r="E631">
        <v>2036.38</v>
      </c>
      <c r="F631">
        <v>2772.55</v>
      </c>
      <c r="G631">
        <v>0.22259999999999999</v>
      </c>
    </row>
    <row r="632" spans="1:7" x14ac:dyDescent="0.25">
      <c r="A632">
        <v>7.68</v>
      </c>
      <c r="B632">
        <v>8.6929999999999996</v>
      </c>
      <c r="C632">
        <v>173.9</v>
      </c>
      <c r="D632">
        <v>736.38</v>
      </c>
      <c r="E632">
        <v>2036.22</v>
      </c>
      <c r="F632">
        <v>2772.6</v>
      </c>
      <c r="G632">
        <v>0.22239999999999999</v>
      </c>
    </row>
    <row r="633" spans="1:7" x14ac:dyDescent="0.25">
      <c r="A633">
        <v>7.7</v>
      </c>
      <c r="B633">
        <v>8.7129999999999992</v>
      </c>
      <c r="C633">
        <v>174</v>
      </c>
      <c r="D633">
        <v>736.8</v>
      </c>
      <c r="E633">
        <v>2035.9</v>
      </c>
      <c r="F633">
        <v>2772.7</v>
      </c>
      <c r="G633">
        <v>0.222</v>
      </c>
    </row>
    <row r="634" spans="1:7" x14ac:dyDescent="0.25">
      <c r="A634">
        <v>7.7</v>
      </c>
      <c r="B634">
        <v>8.7129999999999992</v>
      </c>
      <c r="C634">
        <v>174</v>
      </c>
      <c r="D634">
        <v>736.8</v>
      </c>
      <c r="E634">
        <v>2035.9</v>
      </c>
      <c r="F634">
        <v>2772.7</v>
      </c>
      <c r="G634">
        <v>0.222</v>
      </c>
    </row>
    <row r="635" spans="1:7" x14ac:dyDescent="0.25">
      <c r="A635">
        <v>7.7</v>
      </c>
      <c r="B635">
        <v>8.7129999999999992</v>
      </c>
      <c r="C635">
        <v>174</v>
      </c>
      <c r="D635">
        <v>736.8</v>
      </c>
      <c r="E635">
        <v>2035.9</v>
      </c>
      <c r="F635">
        <v>2772.7</v>
      </c>
      <c r="G635">
        <v>0.222</v>
      </c>
    </row>
    <row r="636" spans="1:7" x14ac:dyDescent="0.25">
      <c r="A636">
        <v>7.74</v>
      </c>
      <c r="B636">
        <v>8.7530000000000001</v>
      </c>
      <c r="C636">
        <v>174.184</v>
      </c>
      <c r="D636">
        <v>737.64</v>
      </c>
      <c r="E636">
        <v>2035.22</v>
      </c>
      <c r="F636">
        <v>2772.86</v>
      </c>
      <c r="G636">
        <v>0.2208</v>
      </c>
    </row>
    <row r="637" spans="1:7" x14ac:dyDescent="0.25">
      <c r="A637">
        <v>7.79</v>
      </c>
      <c r="B637">
        <v>8.8030000000000008</v>
      </c>
      <c r="C637">
        <v>174.41399999999999</v>
      </c>
      <c r="D637">
        <v>738.69</v>
      </c>
      <c r="E637">
        <v>2034.37</v>
      </c>
      <c r="F637">
        <v>2773.06</v>
      </c>
      <c r="G637">
        <v>0.21929999999999999</v>
      </c>
    </row>
    <row r="638" spans="1:7" x14ac:dyDescent="0.25">
      <c r="A638">
        <v>7.8</v>
      </c>
      <c r="B638">
        <v>8.8130000000000006</v>
      </c>
      <c r="C638">
        <v>174.46</v>
      </c>
      <c r="D638">
        <v>738.9</v>
      </c>
      <c r="E638">
        <v>2034.2</v>
      </c>
      <c r="F638">
        <v>2773.1</v>
      </c>
      <c r="G638">
        <v>0.219</v>
      </c>
    </row>
    <row r="639" spans="1:7" x14ac:dyDescent="0.25">
      <c r="A639">
        <v>7.8</v>
      </c>
      <c r="B639">
        <v>8.8130000000000006</v>
      </c>
      <c r="C639">
        <v>174.46</v>
      </c>
      <c r="D639">
        <v>738.9</v>
      </c>
      <c r="E639">
        <v>2034.2</v>
      </c>
      <c r="F639">
        <v>2773.1</v>
      </c>
      <c r="G639">
        <v>0.219</v>
      </c>
    </row>
    <row r="640" spans="1:7" x14ac:dyDescent="0.25">
      <c r="A640">
        <v>7.81</v>
      </c>
      <c r="B640">
        <v>8.8230000000000004</v>
      </c>
      <c r="C640">
        <v>174.50700000000001</v>
      </c>
      <c r="D640">
        <v>739.11</v>
      </c>
      <c r="E640">
        <v>2034.04</v>
      </c>
      <c r="F640">
        <v>2773.15</v>
      </c>
      <c r="G640">
        <v>0.21879999999999999</v>
      </c>
    </row>
    <row r="641" spans="1:7" x14ac:dyDescent="0.25">
      <c r="A641">
        <v>7.82</v>
      </c>
      <c r="B641">
        <v>8.8330000000000002</v>
      </c>
      <c r="C641">
        <v>174.554</v>
      </c>
      <c r="D641">
        <v>739.32</v>
      </c>
      <c r="E641">
        <v>2033.88</v>
      </c>
      <c r="F641">
        <v>2773.2</v>
      </c>
      <c r="G641">
        <v>0.21859999999999999</v>
      </c>
    </row>
    <row r="642" spans="1:7" x14ac:dyDescent="0.25">
      <c r="A642">
        <v>7.84</v>
      </c>
      <c r="B642">
        <v>8.8529999999999998</v>
      </c>
      <c r="C642">
        <v>174.648</v>
      </c>
      <c r="D642">
        <v>739.74</v>
      </c>
      <c r="E642">
        <v>2033.56</v>
      </c>
      <c r="F642">
        <v>2773.3</v>
      </c>
      <c r="G642">
        <v>0.21820000000000001</v>
      </c>
    </row>
    <row r="643" spans="1:7" x14ac:dyDescent="0.25">
      <c r="A643">
        <v>7.84</v>
      </c>
      <c r="B643">
        <v>8.8529999999999998</v>
      </c>
      <c r="C643">
        <v>174.648</v>
      </c>
      <c r="D643">
        <v>739.74</v>
      </c>
      <c r="E643">
        <v>2033.56</v>
      </c>
      <c r="F643">
        <v>2773.3</v>
      </c>
      <c r="G643">
        <v>0.21820000000000001</v>
      </c>
    </row>
    <row r="644" spans="1:7" x14ac:dyDescent="0.25">
      <c r="A644">
        <v>7.9</v>
      </c>
      <c r="B644">
        <v>8.9130000000000003</v>
      </c>
      <c r="C644">
        <v>174.93</v>
      </c>
      <c r="D644">
        <v>741</v>
      </c>
      <c r="E644">
        <v>2032.6</v>
      </c>
      <c r="F644">
        <v>2773.6</v>
      </c>
      <c r="G644">
        <v>0.217</v>
      </c>
    </row>
    <row r="645" spans="1:7" x14ac:dyDescent="0.25">
      <c r="A645">
        <v>7.92</v>
      </c>
      <c r="B645">
        <v>8.9329999999999998</v>
      </c>
      <c r="C645">
        <v>175.03</v>
      </c>
      <c r="D645">
        <v>741.42</v>
      </c>
      <c r="E645">
        <v>2032.26</v>
      </c>
      <c r="F645">
        <v>2773.68</v>
      </c>
      <c r="G645">
        <v>0.21659999999999999</v>
      </c>
    </row>
    <row r="646" spans="1:7" x14ac:dyDescent="0.25">
      <c r="A646">
        <v>7.92</v>
      </c>
      <c r="B646">
        <v>8.9329999999999998</v>
      </c>
      <c r="C646">
        <v>175.03</v>
      </c>
      <c r="D646">
        <v>741.42</v>
      </c>
      <c r="E646">
        <v>2032.26</v>
      </c>
      <c r="F646">
        <v>2773.68</v>
      </c>
      <c r="G646">
        <v>0.21659999999999999</v>
      </c>
    </row>
    <row r="647" spans="1:7" x14ac:dyDescent="0.25">
      <c r="A647">
        <v>7.93</v>
      </c>
      <c r="B647">
        <v>8.9429999999999996</v>
      </c>
      <c r="C647">
        <v>175.08</v>
      </c>
      <c r="D647">
        <v>741.63</v>
      </c>
      <c r="E647">
        <v>2032.09</v>
      </c>
      <c r="F647">
        <v>2773.72</v>
      </c>
      <c r="G647">
        <v>0.21640000000000001</v>
      </c>
    </row>
    <row r="648" spans="1:7" x14ac:dyDescent="0.25">
      <c r="A648">
        <v>7.95</v>
      </c>
      <c r="B648">
        <v>8.9629999999999992</v>
      </c>
      <c r="C648">
        <v>175.18</v>
      </c>
      <c r="D648">
        <v>742.05</v>
      </c>
      <c r="E648">
        <v>2031.75</v>
      </c>
      <c r="F648">
        <v>2773.8</v>
      </c>
      <c r="G648">
        <v>0.216</v>
      </c>
    </row>
    <row r="649" spans="1:7" x14ac:dyDescent="0.25">
      <c r="A649">
        <v>7.98</v>
      </c>
      <c r="B649">
        <v>8.9930000000000003</v>
      </c>
      <c r="C649">
        <v>175.33</v>
      </c>
      <c r="D649">
        <v>742.68</v>
      </c>
      <c r="E649">
        <v>2031.24</v>
      </c>
      <c r="F649">
        <v>2773.92</v>
      </c>
      <c r="G649">
        <v>0.21540000000000001</v>
      </c>
    </row>
    <row r="650" spans="1:7" x14ac:dyDescent="0.25">
      <c r="A650">
        <v>7.99</v>
      </c>
      <c r="B650">
        <v>9.0030000000000001</v>
      </c>
      <c r="C650">
        <v>175.38</v>
      </c>
      <c r="D650">
        <v>742.89</v>
      </c>
      <c r="E650">
        <v>2031.07</v>
      </c>
      <c r="F650">
        <v>2773.96</v>
      </c>
      <c r="G650">
        <v>0.2152</v>
      </c>
    </row>
    <row r="651" spans="1:7" x14ac:dyDescent="0.25">
      <c r="A651">
        <v>8</v>
      </c>
      <c r="B651">
        <v>9.0129999999999999</v>
      </c>
      <c r="C651">
        <v>175.43</v>
      </c>
      <c r="D651">
        <v>743.1</v>
      </c>
      <c r="E651">
        <v>2030.9</v>
      </c>
      <c r="F651">
        <v>2774</v>
      </c>
      <c r="G651">
        <v>0.215</v>
      </c>
    </row>
    <row r="652" spans="1:7" x14ac:dyDescent="0.25">
      <c r="A652">
        <v>8.0299999999999994</v>
      </c>
      <c r="B652">
        <v>9.0429999999999993</v>
      </c>
      <c r="C652">
        <v>175.565</v>
      </c>
      <c r="D652">
        <v>743.73</v>
      </c>
      <c r="E652">
        <v>2030.42</v>
      </c>
      <c r="F652">
        <v>2774.15</v>
      </c>
      <c r="G652">
        <v>0.21410000000000001</v>
      </c>
    </row>
    <row r="653" spans="1:7" x14ac:dyDescent="0.25">
      <c r="A653">
        <v>8.0399999999999991</v>
      </c>
      <c r="B653">
        <v>9.0530000000000008</v>
      </c>
      <c r="C653">
        <v>175.61</v>
      </c>
      <c r="D653">
        <v>743.94</v>
      </c>
      <c r="E653">
        <v>2030.26</v>
      </c>
      <c r="F653">
        <v>2774.2</v>
      </c>
      <c r="G653">
        <v>0.21379999999999999</v>
      </c>
    </row>
    <row r="654" spans="1:7" x14ac:dyDescent="0.25">
      <c r="A654">
        <v>8.06</v>
      </c>
      <c r="B654">
        <v>9.0730000000000004</v>
      </c>
      <c r="C654">
        <v>175.7</v>
      </c>
      <c r="D654">
        <v>744.36</v>
      </c>
      <c r="E654">
        <v>2029.94</v>
      </c>
      <c r="F654">
        <v>2774.3</v>
      </c>
      <c r="G654">
        <v>0.2132</v>
      </c>
    </row>
    <row r="655" spans="1:7" x14ac:dyDescent="0.25">
      <c r="A655">
        <v>8.1</v>
      </c>
      <c r="B655">
        <v>9.1129999999999995</v>
      </c>
      <c r="C655">
        <v>175.88</v>
      </c>
      <c r="D655">
        <v>745.2</v>
      </c>
      <c r="E655">
        <v>2029.3</v>
      </c>
      <c r="F655">
        <v>2774.5</v>
      </c>
      <c r="G655">
        <v>0.21199999999999999</v>
      </c>
    </row>
    <row r="656" spans="1:7" x14ac:dyDescent="0.25">
      <c r="A656">
        <v>8.1</v>
      </c>
      <c r="B656">
        <v>9.1129999999999995</v>
      </c>
      <c r="C656">
        <v>175.88</v>
      </c>
      <c r="D656">
        <v>745.2</v>
      </c>
      <c r="E656">
        <v>2029.3</v>
      </c>
      <c r="F656">
        <v>2774.5</v>
      </c>
      <c r="G656">
        <v>0.21199999999999999</v>
      </c>
    </row>
    <row r="657" spans="1:7" x14ac:dyDescent="0.25">
      <c r="A657">
        <v>8.1199999999999992</v>
      </c>
      <c r="B657">
        <v>9.1329999999999991</v>
      </c>
      <c r="C657">
        <v>175.97800000000001</v>
      </c>
      <c r="D657">
        <v>745.6</v>
      </c>
      <c r="E657">
        <v>2028.96</v>
      </c>
      <c r="F657">
        <v>2774.56</v>
      </c>
      <c r="G657">
        <v>0.21160000000000001</v>
      </c>
    </row>
    <row r="658" spans="1:7" x14ac:dyDescent="0.25">
      <c r="A658">
        <v>8.14</v>
      </c>
      <c r="B658">
        <v>9.1530000000000005</v>
      </c>
      <c r="C658">
        <v>176.07599999999999</v>
      </c>
      <c r="D658">
        <v>746</v>
      </c>
      <c r="E658">
        <v>2028.62</v>
      </c>
      <c r="F658">
        <v>2774.62</v>
      </c>
      <c r="G658">
        <v>0.2112</v>
      </c>
    </row>
    <row r="659" spans="1:7" x14ac:dyDescent="0.25">
      <c r="A659">
        <v>8.16</v>
      </c>
      <c r="B659">
        <v>9.173</v>
      </c>
      <c r="C659">
        <v>176.17400000000001</v>
      </c>
      <c r="D659">
        <v>746.4</v>
      </c>
      <c r="E659">
        <v>2028.28</v>
      </c>
      <c r="F659">
        <v>2774.68</v>
      </c>
      <c r="G659">
        <v>0.21079999999999999</v>
      </c>
    </row>
    <row r="660" spans="1:7" x14ac:dyDescent="0.25">
      <c r="A660">
        <v>8.17</v>
      </c>
      <c r="B660">
        <v>9.1829999999999998</v>
      </c>
      <c r="C660">
        <v>176.22300000000001</v>
      </c>
      <c r="D660">
        <v>746.6</v>
      </c>
      <c r="E660">
        <v>2028.11</v>
      </c>
      <c r="F660">
        <v>2774.71</v>
      </c>
      <c r="G660">
        <v>0.21060000000000001</v>
      </c>
    </row>
    <row r="661" spans="1:7" x14ac:dyDescent="0.25">
      <c r="A661">
        <v>8.19</v>
      </c>
      <c r="B661">
        <v>9.2029999999999994</v>
      </c>
      <c r="C661">
        <v>176.321</v>
      </c>
      <c r="D661">
        <v>747</v>
      </c>
      <c r="E661">
        <v>2027.77</v>
      </c>
      <c r="F661">
        <v>2774.77</v>
      </c>
      <c r="G661">
        <v>0.2102</v>
      </c>
    </row>
    <row r="662" spans="1:7" x14ac:dyDescent="0.25">
      <c r="A662">
        <v>8.1999999999999993</v>
      </c>
      <c r="B662">
        <v>9.2129999999999992</v>
      </c>
      <c r="C662">
        <v>176.37</v>
      </c>
      <c r="D662">
        <v>747.2</v>
      </c>
      <c r="E662">
        <v>2027.6</v>
      </c>
      <c r="F662">
        <v>2774.8</v>
      </c>
      <c r="G662">
        <v>0.21</v>
      </c>
    </row>
    <row r="663" spans="1:7" x14ac:dyDescent="0.25">
      <c r="A663">
        <v>8.25</v>
      </c>
      <c r="B663">
        <v>9.2629999999999999</v>
      </c>
      <c r="C663">
        <v>176.6</v>
      </c>
      <c r="D663">
        <v>748.25</v>
      </c>
      <c r="E663">
        <v>2026.85</v>
      </c>
      <c r="F663">
        <v>2775.1</v>
      </c>
      <c r="G663">
        <v>0.20899999999999999</v>
      </c>
    </row>
    <row r="664" spans="1:7" x14ac:dyDescent="0.25">
      <c r="A664">
        <v>8.26</v>
      </c>
      <c r="B664">
        <v>9.2729999999999997</v>
      </c>
      <c r="C664">
        <v>176.64599999999999</v>
      </c>
      <c r="D664">
        <v>748.46</v>
      </c>
      <c r="E664">
        <v>2026.7</v>
      </c>
      <c r="F664">
        <v>2775.16</v>
      </c>
      <c r="G664">
        <v>0.20880000000000001</v>
      </c>
    </row>
    <row r="665" spans="1:7" x14ac:dyDescent="0.25">
      <c r="A665">
        <v>8.2799999999999994</v>
      </c>
      <c r="B665">
        <v>9.2929999999999993</v>
      </c>
      <c r="C665">
        <v>176.738</v>
      </c>
      <c r="D665">
        <v>748.88</v>
      </c>
      <c r="E665">
        <v>2026.4</v>
      </c>
      <c r="F665">
        <v>2775.28</v>
      </c>
      <c r="G665">
        <v>0.2084</v>
      </c>
    </row>
    <row r="666" spans="1:7" x14ac:dyDescent="0.25">
      <c r="A666">
        <v>8.3000000000000007</v>
      </c>
      <c r="B666">
        <v>9.3130000000000006</v>
      </c>
      <c r="C666">
        <v>176.83</v>
      </c>
      <c r="D666">
        <v>749.3</v>
      </c>
      <c r="E666">
        <v>2026.1</v>
      </c>
      <c r="F666">
        <v>2775.4</v>
      </c>
      <c r="G666">
        <v>0.20799999999999999</v>
      </c>
    </row>
    <row r="667" spans="1:7" x14ac:dyDescent="0.25">
      <c r="A667">
        <v>8.32</v>
      </c>
      <c r="B667">
        <v>9.3330000000000002</v>
      </c>
      <c r="C667">
        <v>176.91800000000001</v>
      </c>
      <c r="D667">
        <v>749.7</v>
      </c>
      <c r="E667">
        <v>2025.78</v>
      </c>
      <c r="F667">
        <v>2775.48</v>
      </c>
      <c r="G667">
        <v>0.20760000000000001</v>
      </c>
    </row>
    <row r="668" spans="1:7" x14ac:dyDescent="0.25">
      <c r="A668">
        <v>8.33</v>
      </c>
      <c r="B668">
        <v>9.343</v>
      </c>
      <c r="C668">
        <v>176.96199999999999</v>
      </c>
      <c r="D668">
        <v>749.9</v>
      </c>
      <c r="E668">
        <v>2025.62</v>
      </c>
      <c r="F668">
        <v>2775.52</v>
      </c>
      <c r="G668">
        <v>0.2074</v>
      </c>
    </row>
    <row r="669" spans="1:7" x14ac:dyDescent="0.25">
      <c r="A669">
        <v>8.36</v>
      </c>
      <c r="B669">
        <v>9.3729999999999993</v>
      </c>
      <c r="C669">
        <v>177.09399999999999</v>
      </c>
      <c r="D669">
        <v>750.5</v>
      </c>
      <c r="E669">
        <v>2025.14</v>
      </c>
      <c r="F669">
        <v>2775.64</v>
      </c>
      <c r="G669">
        <v>0.20680000000000001</v>
      </c>
    </row>
    <row r="670" spans="1:7" x14ac:dyDescent="0.25">
      <c r="A670">
        <v>8.4</v>
      </c>
      <c r="B670">
        <v>9.4130000000000003</v>
      </c>
      <c r="C670">
        <v>177.27</v>
      </c>
      <c r="D670">
        <v>751.3</v>
      </c>
      <c r="E670">
        <v>2024.5</v>
      </c>
      <c r="F670">
        <v>2775.8</v>
      </c>
      <c r="G670">
        <v>0.20599999999999999</v>
      </c>
    </row>
    <row r="671" spans="1:7" x14ac:dyDescent="0.25">
      <c r="A671">
        <v>8.4</v>
      </c>
      <c r="B671">
        <v>9.4130000000000003</v>
      </c>
      <c r="C671">
        <v>177.27</v>
      </c>
      <c r="D671">
        <v>751.3</v>
      </c>
      <c r="E671">
        <v>2024.5</v>
      </c>
      <c r="F671">
        <v>2775.8</v>
      </c>
      <c r="G671">
        <v>0.20599999999999999</v>
      </c>
    </row>
    <row r="672" spans="1:7" x14ac:dyDescent="0.25">
      <c r="A672">
        <v>8.4499999999999993</v>
      </c>
      <c r="B672">
        <v>9.4629999999999992</v>
      </c>
      <c r="C672">
        <v>177.51</v>
      </c>
      <c r="D672">
        <v>752.3</v>
      </c>
      <c r="E672">
        <v>2023.7</v>
      </c>
      <c r="F672">
        <v>2776</v>
      </c>
      <c r="G672">
        <v>0.20499999999999999</v>
      </c>
    </row>
    <row r="673" spans="1:7" x14ac:dyDescent="0.25">
      <c r="A673">
        <v>8.4600000000000009</v>
      </c>
      <c r="B673">
        <v>9.4730000000000008</v>
      </c>
      <c r="C673">
        <v>177.55799999999999</v>
      </c>
      <c r="D673">
        <v>752.5</v>
      </c>
      <c r="E673">
        <v>2023.54</v>
      </c>
      <c r="F673">
        <v>2776.04</v>
      </c>
      <c r="G673">
        <v>0.20480000000000001</v>
      </c>
    </row>
    <row r="674" spans="1:7" x14ac:dyDescent="0.25">
      <c r="A674">
        <v>8.4700000000000006</v>
      </c>
      <c r="B674">
        <v>9.4830000000000005</v>
      </c>
      <c r="C674">
        <v>177.60599999999999</v>
      </c>
      <c r="D674">
        <v>752.7</v>
      </c>
      <c r="E674">
        <v>2023.38</v>
      </c>
      <c r="F674">
        <v>2776.08</v>
      </c>
      <c r="G674">
        <v>0.2046</v>
      </c>
    </row>
    <row r="675" spans="1:7" x14ac:dyDescent="0.25">
      <c r="A675">
        <v>8.48</v>
      </c>
      <c r="B675">
        <v>9.4930000000000003</v>
      </c>
      <c r="C675">
        <v>177.654</v>
      </c>
      <c r="D675">
        <v>752.9</v>
      </c>
      <c r="E675">
        <v>2023.22</v>
      </c>
      <c r="F675">
        <v>2776.12</v>
      </c>
      <c r="G675">
        <v>0.2044</v>
      </c>
    </row>
    <row r="676" spans="1:7" x14ac:dyDescent="0.25">
      <c r="A676">
        <v>8.5</v>
      </c>
      <c r="B676">
        <v>9.5129999999999999</v>
      </c>
      <c r="C676">
        <v>177.75</v>
      </c>
      <c r="D676">
        <v>753.3</v>
      </c>
      <c r="E676">
        <v>2022.9</v>
      </c>
      <c r="F676">
        <v>2776.2</v>
      </c>
      <c r="G676">
        <v>0.20399999999999999</v>
      </c>
    </row>
    <row r="677" spans="1:7" x14ac:dyDescent="0.25">
      <c r="A677">
        <v>8.52</v>
      </c>
      <c r="B677">
        <v>9.5329999999999995</v>
      </c>
      <c r="C677">
        <v>177.84</v>
      </c>
      <c r="D677">
        <v>753.7</v>
      </c>
      <c r="E677">
        <v>2022.58</v>
      </c>
      <c r="F677">
        <v>2776.28</v>
      </c>
      <c r="G677">
        <v>0.2036</v>
      </c>
    </row>
    <row r="678" spans="1:7" x14ac:dyDescent="0.25">
      <c r="A678">
        <v>8.5399999999999991</v>
      </c>
      <c r="B678">
        <v>9.5530000000000008</v>
      </c>
      <c r="C678">
        <v>177.93</v>
      </c>
      <c r="D678">
        <v>754.1</v>
      </c>
      <c r="E678">
        <v>2022.26</v>
      </c>
      <c r="F678">
        <v>2776.36</v>
      </c>
      <c r="G678">
        <v>0.20319999999999999</v>
      </c>
    </row>
    <row r="679" spans="1:7" x14ac:dyDescent="0.25">
      <c r="A679">
        <v>8.5500000000000007</v>
      </c>
      <c r="B679">
        <v>9.5630000000000006</v>
      </c>
      <c r="C679">
        <v>177.97499999999999</v>
      </c>
      <c r="D679">
        <v>754.3</v>
      </c>
      <c r="E679">
        <v>2022.1</v>
      </c>
      <c r="F679">
        <v>2776.4</v>
      </c>
      <c r="G679">
        <v>0.20300000000000001</v>
      </c>
    </row>
    <row r="680" spans="1:7" x14ac:dyDescent="0.25">
      <c r="A680">
        <v>8.5500000000000007</v>
      </c>
      <c r="B680">
        <v>9.5630000000000006</v>
      </c>
      <c r="C680">
        <v>177.97499999999999</v>
      </c>
      <c r="D680">
        <v>754.3</v>
      </c>
      <c r="E680">
        <v>2022.1</v>
      </c>
      <c r="F680">
        <v>2776.4</v>
      </c>
      <c r="G680">
        <v>0.20300000000000001</v>
      </c>
    </row>
    <row r="681" spans="1:7" x14ac:dyDescent="0.25">
      <c r="A681">
        <v>8.58</v>
      </c>
      <c r="B681">
        <v>9.593</v>
      </c>
      <c r="C681">
        <v>178.11</v>
      </c>
      <c r="D681">
        <v>754.9</v>
      </c>
      <c r="E681">
        <v>2021.62</v>
      </c>
      <c r="F681">
        <v>2776.52</v>
      </c>
      <c r="G681">
        <v>0.2024</v>
      </c>
    </row>
    <row r="682" spans="1:7" x14ac:dyDescent="0.25">
      <c r="A682">
        <v>8.6</v>
      </c>
      <c r="B682">
        <v>9.6129999999999995</v>
      </c>
      <c r="C682">
        <v>178.2</v>
      </c>
      <c r="D682">
        <v>755.3</v>
      </c>
      <c r="E682">
        <v>2021.3</v>
      </c>
      <c r="F682">
        <v>2776.6</v>
      </c>
      <c r="G682">
        <v>0.20200000000000001</v>
      </c>
    </row>
    <row r="683" spans="1:7" x14ac:dyDescent="0.25">
      <c r="A683">
        <v>8.64</v>
      </c>
      <c r="B683">
        <v>9.6530000000000005</v>
      </c>
      <c r="C683">
        <v>178.376</v>
      </c>
      <c r="D683">
        <v>756.06</v>
      </c>
      <c r="E683">
        <v>2020.66</v>
      </c>
      <c r="F683">
        <v>2776.72</v>
      </c>
      <c r="G683">
        <v>0.20119999999999999</v>
      </c>
    </row>
    <row r="684" spans="1:7" x14ac:dyDescent="0.25">
      <c r="A684">
        <v>8.67</v>
      </c>
      <c r="B684">
        <v>9.6829999999999998</v>
      </c>
      <c r="C684">
        <v>178.50800000000001</v>
      </c>
      <c r="D684">
        <v>756.63</v>
      </c>
      <c r="E684">
        <v>2020.18</v>
      </c>
      <c r="F684">
        <v>2776.81</v>
      </c>
      <c r="G684">
        <v>0.2006</v>
      </c>
    </row>
    <row r="685" spans="1:7" x14ac:dyDescent="0.25">
      <c r="A685">
        <v>8.68</v>
      </c>
      <c r="B685">
        <v>9.6929999999999996</v>
      </c>
      <c r="C685">
        <v>178.55199999999999</v>
      </c>
      <c r="D685">
        <v>756.82</v>
      </c>
      <c r="E685">
        <v>2020.02</v>
      </c>
      <c r="F685">
        <v>2776.84</v>
      </c>
      <c r="G685">
        <v>0.20039999999999999</v>
      </c>
    </row>
    <row r="686" spans="1:7" x14ac:dyDescent="0.25">
      <c r="A686">
        <v>8.69</v>
      </c>
      <c r="B686">
        <v>9.7029999999999994</v>
      </c>
      <c r="C686">
        <v>178.596</v>
      </c>
      <c r="D686">
        <v>757.01</v>
      </c>
      <c r="E686">
        <v>2019.86</v>
      </c>
      <c r="F686">
        <v>2776.87</v>
      </c>
      <c r="G686">
        <v>0.20019999999999999</v>
      </c>
    </row>
    <row r="687" spans="1:7" x14ac:dyDescent="0.25">
      <c r="A687">
        <v>8.6999999999999993</v>
      </c>
      <c r="B687">
        <v>9.7129999999999992</v>
      </c>
      <c r="C687">
        <v>178.64</v>
      </c>
      <c r="D687">
        <v>757.2</v>
      </c>
      <c r="E687">
        <v>2019.7</v>
      </c>
      <c r="F687">
        <v>2776.9</v>
      </c>
      <c r="G687">
        <v>0.2</v>
      </c>
    </row>
    <row r="688" spans="1:7" x14ac:dyDescent="0.25">
      <c r="A688">
        <v>8.7100000000000009</v>
      </c>
      <c r="B688">
        <v>9.7230000000000008</v>
      </c>
      <c r="C688">
        <v>178.684</v>
      </c>
      <c r="D688">
        <v>757.4</v>
      </c>
      <c r="E688">
        <v>2019.55</v>
      </c>
      <c r="F688">
        <v>2776.95</v>
      </c>
      <c r="G688">
        <v>0.19980000000000001</v>
      </c>
    </row>
    <row r="689" spans="1:7" x14ac:dyDescent="0.25">
      <c r="A689">
        <v>8.74</v>
      </c>
      <c r="B689">
        <v>9.7530000000000001</v>
      </c>
      <c r="C689">
        <v>178.816</v>
      </c>
      <c r="D689">
        <v>758</v>
      </c>
      <c r="E689">
        <v>2019.1</v>
      </c>
      <c r="F689">
        <v>2777.1</v>
      </c>
      <c r="G689">
        <v>0.19919999999999999</v>
      </c>
    </row>
    <row r="690" spans="1:7" x14ac:dyDescent="0.25">
      <c r="A690">
        <v>8.76</v>
      </c>
      <c r="B690">
        <v>9.7729999999999997</v>
      </c>
      <c r="C690">
        <v>178.904</v>
      </c>
      <c r="D690">
        <v>758.4</v>
      </c>
      <c r="E690">
        <v>2018.8</v>
      </c>
      <c r="F690">
        <v>2777.2</v>
      </c>
      <c r="G690">
        <v>0.1988</v>
      </c>
    </row>
    <row r="691" spans="1:7" x14ac:dyDescent="0.25">
      <c r="A691">
        <v>8.8000000000000007</v>
      </c>
      <c r="B691">
        <v>9.8130000000000006</v>
      </c>
      <c r="C691">
        <v>179.08</v>
      </c>
      <c r="D691">
        <v>759.2</v>
      </c>
      <c r="E691">
        <v>2018.2</v>
      </c>
      <c r="F691">
        <v>2777.4</v>
      </c>
      <c r="G691">
        <v>0.19800000000000001</v>
      </c>
    </row>
    <row r="692" spans="1:7" x14ac:dyDescent="0.25">
      <c r="A692">
        <v>8.82</v>
      </c>
      <c r="B692">
        <v>9.8330000000000002</v>
      </c>
      <c r="C692">
        <v>179.17</v>
      </c>
      <c r="D692">
        <v>759.58</v>
      </c>
      <c r="E692">
        <v>2017.88</v>
      </c>
      <c r="F692">
        <v>2777.46</v>
      </c>
      <c r="G692">
        <v>0.1976</v>
      </c>
    </row>
    <row r="693" spans="1:7" x14ac:dyDescent="0.25">
      <c r="A693">
        <v>8.82</v>
      </c>
      <c r="B693">
        <v>9.8330000000000002</v>
      </c>
      <c r="C693">
        <v>179.17</v>
      </c>
      <c r="D693">
        <v>759.58</v>
      </c>
      <c r="E693">
        <v>2017.88</v>
      </c>
      <c r="F693">
        <v>2777.46</v>
      </c>
      <c r="G693">
        <v>0.1976</v>
      </c>
    </row>
    <row r="694" spans="1:7" x14ac:dyDescent="0.25">
      <c r="A694">
        <v>8.84</v>
      </c>
      <c r="B694">
        <v>9.8529999999999998</v>
      </c>
      <c r="C694">
        <v>179.26</v>
      </c>
      <c r="D694">
        <v>759.96</v>
      </c>
      <c r="E694">
        <v>2017.56</v>
      </c>
      <c r="F694">
        <v>2777.52</v>
      </c>
      <c r="G694">
        <v>0.19719999999999999</v>
      </c>
    </row>
    <row r="695" spans="1:7" x14ac:dyDescent="0.25">
      <c r="A695">
        <v>8.85</v>
      </c>
      <c r="B695">
        <v>9.8629999999999995</v>
      </c>
      <c r="C695">
        <v>179.30500000000001</v>
      </c>
      <c r="D695">
        <v>760.15</v>
      </c>
      <c r="E695">
        <v>2017.4</v>
      </c>
      <c r="F695">
        <v>2777.55</v>
      </c>
      <c r="G695">
        <v>0.19700000000000001</v>
      </c>
    </row>
    <row r="696" spans="1:7" x14ac:dyDescent="0.25">
      <c r="A696">
        <v>8.8800000000000008</v>
      </c>
      <c r="B696">
        <v>9.8930000000000007</v>
      </c>
      <c r="C696">
        <v>179.44</v>
      </c>
      <c r="D696">
        <v>760.72</v>
      </c>
      <c r="E696">
        <v>2016.92</v>
      </c>
      <c r="F696">
        <v>2777.64</v>
      </c>
      <c r="G696">
        <v>0.19639999999999999</v>
      </c>
    </row>
    <row r="697" spans="1:7" x14ac:dyDescent="0.25">
      <c r="A697">
        <v>8.9</v>
      </c>
      <c r="B697">
        <v>9.9130000000000003</v>
      </c>
      <c r="C697">
        <v>179.53</v>
      </c>
      <c r="D697">
        <v>761.1</v>
      </c>
      <c r="E697">
        <v>2016.6</v>
      </c>
      <c r="F697">
        <v>2777.7</v>
      </c>
      <c r="G697">
        <v>0.19600000000000001</v>
      </c>
    </row>
    <row r="698" spans="1:7" x14ac:dyDescent="0.25">
      <c r="A698">
        <v>8.91</v>
      </c>
      <c r="B698">
        <v>9.923</v>
      </c>
      <c r="C698">
        <v>179.57400000000001</v>
      </c>
      <c r="D698">
        <v>761.29</v>
      </c>
      <c r="E698">
        <v>2016.45</v>
      </c>
      <c r="F698">
        <v>2777.74</v>
      </c>
      <c r="G698">
        <v>0.1958</v>
      </c>
    </row>
    <row r="699" spans="1:7" x14ac:dyDescent="0.25">
      <c r="A699">
        <v>8.93</v>
      </c>
      <c r="B699">
        <v>9.9429999999999996</v>
      </c>
      <c r="C699">
        <v>179.66200000000001</v>
      </c>
      <c r="D699">
        <v>761.67</v>
      </c>
      <c r="E699">
        <v>2016.15</v>
      </c>
      <c r="F699">
        <v>2777.82</v>
      </c>
      <c r="G699">
        <v>0.19539999999999999</v>
      </c>
    </row>
    <row r="700" spans="1:7" x14ac:dyDescent="0.25">
      <c r="A700">
        <v>8.9600000000000009</v>
      </c>
      <c r="B700">
        <v>9.9730000000000008</v>
      </c>
      <c r="C700">
        <v>179.79400000000001</v>
      </c>
      <c r="D700">
        <v>762.24</v>
      </c>
      <c r="E700">
        <v>2015.7</v>
      </c>
      <c r="F700">
        <v>2777.94</v>
      </c>
      <c r="G700">
        <v>0.1948</v>
      </c>
    </row>
    <row r="701" spans="1:7" x14ac:dyDescent="0.25">
      <c r="A701">
        <v>8.9700000000000006</v>
      </c>
      <c r="B701">
        <v>9.9830000000000005</v>
      </c>
      <c r="C701">
        <v>179.83799999999999</v>
      </c>
      <c r="D701">
        <v>762.43</v>
      </c>
      <c r="E701">
        <v>2015.55</v>
      </c>
      <c r="F701">
        <v>2777.98</v>
      </c>
      <c r="G701">
        <v>0.1946</v>
      </c>
    </row>
    <row r="702" spans="1:7" x14ac:dyDescent="0.25">
      <c r="A702">
        <v>9</v>
      </c>
      <c r="B702">
        <v>10.013</v>
      </c>
      <c r="C702">
        <v>179.97</v>
      </c>
      <c r="D702">
        <v>763</v>
      </c>
      <c r="E702">
        <v>2015.1</v>
      </c>
      <c r="F702">
        <v>2778.1</v>
      </c>
      <c r="G702">
        <v>0.19400000000000001</v>
      </c>
    </row>
    <row r="703" spans="1:7" x14ac:dyDescent="0.25">
      <c r="A703">
        <v>9.01</v>
      </c>
      <c r="B703">
        <v>10.023</v>
      </c>
      <c r="C703">
        <v>180.01400000000001</v>
      </c>
      <c r="D703">
        <v>763.2</v>
      </c>
      <c r="E703">
        <v>2014.94</v>
      </c>
      <c r="F703">
        <v>2778.14</v>
      </c>
      <c r="G703">
        <v>0.1938</v>
      </c>
    </row>
    <row r="704" spans="1:7" x14ac:dyDescent="0.25">
      <c r="A704">
        <v>9.02</v>
      </c>
      <c r="B704">
        <v>10.032999999999999</v>
      </c>
      <c r="C704">
        <v>180.05799999999999</v>
      </c>
      <c r="D704">
        <v>763.4</v>
      </c>
      <c r="E704">
        <v>2014.78</v>
      </c>
      <c r="F704">
        <v>2778.18</v>
      </c>
      <c r="G704">
        <v>0.19359999999999999</v>
      </c>
    </row>
    <row r="705" spans="1:7" x14ac:dyDescent="0.25">
      <c r="A705">
        <v>9.1</v>
      </c>
      <c r="B705">
        <v>10.113</v>
      </c>
      <c r="C705">
        <v>180.41</v>
      </c>
      <c r="D705">
        <v>765</v>
      </c>
      <c r="E705">
        <v>2013.5</v>
      </c>
      <c r="F705">
        <v>2778.5</v>
      </c>
      <c r="G705">
        <v>0.192</v>
      </c>
    </row>
    <row r="706" spans="1:7" x14ac:dyDescent="0.25">
      <c r="A706">
        <v>9.1199999999999992</v>
      </c>
      <c r="B706">
        <v>10.132999999999999</v>
      </c>
      <c r="C706">
        <v>180.494</v>
      </c>
      <c r="D706">
        <v>765.38</v>
      </c>
      <c r="E706">
        <v>2013.2</v>
      </c>
      <c r="F706">
        <v>2778.58</v>
      </c>
      <c r="G706">
        <v>0.1918</v>
      </c>
    </row>
    <row r="707" spans="1:7" x14ac:dyDescent="0.25">
      <c r="A707">
        <v>9.1199999999999992</v>
      </c>
      <c r="B707">
        <v>10.132999999999999</v>
      </c>
      <c r="C707">
        <v>180.494</v>
      </c>
      <c r="D707">
        <v>765.38</v>
      </c>
      <c r="E707">
        <v>2013.2</v>
      </c>
      <c r="F707">
        <v>2778.58</v>
      </c>
      <c r="G707">
        <v>0.1918</v>
      </c>
    </row>
    <row r="708" spans="1:7" x14ac:dyDescent="0.25">
      <c r="A708">
        <v>9.1300000000000008</v>
      </c>
      <c r="B708">
        <v>10.143000000000001</v>
      </c>
      <c r="C708">
        <v>180.536</v>
      </c>
      <c r="D708">
        <v>765.57</v>
      </c>
      <c r="E708">
        <v>2013.05</v>
      </c>
      <c r="F708">
        <v>2778.62</v>
      </c>
      <c r="G708">
        <v>0.19170000000000001</v>
      </c>
    </row>
    <row r="709" spans="1:7" x14ac:dyDescent="0.25">
      <c r="A709">
        <v>9.15</v>
      </c>
      <c r="B709">
        <v>10.163</v>
      </c>
      <c r="C709">
        <v>180.62</v>
      </c>
      <c r="D709">
        <v>765.95</v>
      </c>
      <c r="E709">
        <v>2012.75</v>
      </c>
      <c r="F709">
        <v>2778.7</v>
      </c>
      <c r="G709">
        <v>0.1915</v>
      </c>
    </row>
    <row r="710" spans="1:7" x14ac:dyDescent="0.25">
      <c r="A710">
        <v>9.18</v>
      </c>
      <c r="B710">
        <v>10.193</v>
      </c>
      <c r="C710">
        <v>180.74600000000001</v>
      </c>
      <c r="D710">
        <v>766.52</v>
      </c>
      <c r="E710">
        <v>2012.3</v>
      </c>
      <c r="F710">
        <v>2778.82</v>
      </c>
      <c r="G710">
        <v>0.19120000000000001</v>
      </c>
    </row>
    <row r="711" spans="1:7" x14ac:dyDescent="0.25">
      <c r="A711">
        <v>9.1999999999999993</v>
      </c>
      <c r="B711">
        <v>10.212999999999999</v>
      </c>
      <c r="C711">
        <v>180.83</v>
      </c>
      <c r="D711">
        <v>766.9</v>
      </c>
      <c r="E711">
        <v>2012</v>
      </c>
      <c r="F711">
        <v>2778.9</v>
      </c>
      <c r="G711">
        <v>0.191</v>
      </c>
    </row>
    <row r="712" spans="1:7" x14ac:dyDescent="0.25">
      <c r="A712">
        <v>9.23</v>
      </c>
      <c r="B712">
        <v>10.243</v>
      </c>
      <c r="C712">
        <v>180.959</v>
      </c>
      <c r="D712">
        <v>767.44</v>
      </c>
      <c r="E712">
        <v>2011.55</v>
      </c>
      <c r="F712">
        <v>2778.99</v>
      </c>
      <c r="G712">
        <v>0.19040000000000001</v>
      </c>
    </row>
    <row r="713" spans="1:7" x14ac:dyDescent="0.25">
      <c r="A713">
        <v>9.24</v>
      </c>
      <c r="B713">
        <v>10.253</v>
      </c>
      <c r="C713">
        <v>181.00200000000001</v>
      </c>
      <c r="D713">
        <v>767.62</v>
      </c>
      <c r="E713">
        <v>2011.4</v>
      </c>
      <c r="F713">
        <v>2779.02</v>
      </c>
      <c r="G713">
        <v>0.19020000000000001</v>
      </c>
    </row>
    <row r="714" spans="1:7" x14ac:dyDescent="0.25">
      <c r="A714">
        <v>9.24</v>
      </c>
      <c r="B714">
        <v>10.253</v>
      </c>
      <c r="C714">
        <v>181.00200000000001</v>
      </c>
      <c r="D714">
        <v>767.62</v>
      </c>
      <c r="E714">
        <v>2011.4</v>
      </c>
      <c r="F714">
        <v>2779.02</v>
      </c>
      <c r="G714">
        <v>0.19020000000000001</v>
      </c>
    </row>
    <row r="715" spans="1:7" x14ac:dyDescent="0.25">
      <c r="A715">
        <v>9.24</v>
      </c>
      <c r="B715">
        <v>10.253</v>
      </c>
      <c r="C715">
        <v>181.00200000000001</v>
      </c>
      <c r="D715">
        <v>767.62</v>
      </c>
      <c r="E715">
        <v>2011.4</v>
      </c>
      <c r="F715">
        <v>2779.02</v>
      </c>
      <c r="G715">
        <v>0.19020000000000001</v>
      </c>
    </row>
    <row r="716" spans="1:7" x14ac:dyDescent="0.25">
      <c r="A716">
        <v>9.2799999999999994</v>
      </c>
      <c r="B716">
        <v>10.292999999999999</v>
      </c>
      <c r="C716">
        <v>181.17400000000001</v>
      </c>
      <c r="D716">
        <v>768.34</v>
      </c>
      <c r="E716">
        <v>2010.8</v>
      </c>
      <c r="F716">
        <v>2779.14</v>
      </c>
      <c r="G716">
        <v>0.18940000000000001</v>
      </c>
    </row>
    <row r="717" spans="1:7" x14ac:dyDescent="0.25">
      <c r="A717">
        <v>9.3000000000000007</v>
      </c>
      <c r="B717">
        <v>10.313000000000001</v>
      </c>
      <c r="C717">
        <v>181.26</v>
      </c>
      <c r="D717">
        <v>768.7</v>
      </c>
      <c r="E717">
        <v>2010.5</v>
      </c>
      <c r="F717">
        <v>2779.2</v>
      </c>
      <c r="G717">
        <v>0.189</v>
      </c>
    </row>
    <row r="718" spans="1:7" x14ac:dyDescent="0.25">
      <c r="A718">
        <v>9.31</v>
      </c>
      <c r="B718">
        <v>10.323</v>
      </c>
      <c r="C718">
        <v>181.30199999999999</v>
      </c>
      <c r="D718">
        <v>768.89</v>
      </c>
      <c r="E718">
        <v>2010.35</v>
      </c>
      <c r="F718">
        <v>2779.24</v>
      </c>
      <c r="G718">
        <v>0.1888</v>
      </c>
    </row>
    <row r="719" spans="1:7" x14ac:dyDescent="0.25">
      <c r="A719">
        <v>9.35</v>
      </c>
      <c r="B719">
        <v>10.363</v>
      </c>
      <c r="C719">
        <v>181.47</v>
      </c>
      <c r="D719">
        <v>769.65</v>
      </c>
      <c r="E719">
        <v>2009.75</v>
      </c>
      <c r="F719">
        <v>2779.4</v>
      </c>
      <c r="G719">
        <v>0.188</v>
      </c>
    </row>
    <row r="720" spans="1:7" x14ac:dyDescent="0.25">
      <c r="A720">
        <v>9.35</v>
      </c>
      <c r="B720">
        <v>10.363</v>
      </c>
      <c r="C720">
        <v>181.47</v>
      </c>
      <c r="D720">
        <v>769.65</v>
      </c>
      <c r="E720">
        <v>2009.75</v>
      </c>
      <c r="F720">
        <v>2779.4</v>
      </c>
      <c r="G720">
        <v>0.188</v>
      </c>
    </row>
    <row r="721" spans="1:7" x14ac:dyDescent="0.25">
      <c r="A721">
        <v>9.36</v>
      </c>
      <c r="B721">
        <v>10.372999999999999</v>
      </c>
      <c r="C721">
        <v>181.512</v>
      </c>
      <c r="D721">
        <v>769.84</v>
      </c>
      <c r="E721">
        <v>2009.6</v>
      </c>
      <c r="F721">
        <v>2779.44</v>
      </c>
      <c r="G721">
        <v>0.18779999999999999</v>
      </c>
    </row>
    <row r="722" spans="1:7" x14ac:dyDescent="0.25">
      <c r="A722">
        <v>9.36</v>
      </c>
      <c r="B722">
        <v>10.372999999999999</v>
      </c>
      <c r="C722">
        <v>181.512</v>
      </c>
      <c r="D722">
        <v>769.84</v>
      </c>
      <c r="E722">
        <v>2009.6</v>
      </c>
      <c r="F722">
        <v>2779.44</v>
      </c>
      <c r="G722">
        <v>0.18779999999999999</v>
      </c>
    </row>
    <row r="723" spans="1:7" x14ac:dyDescent="0.25">
      <c r="A723">
        <v>9.3800000000000008</v>
      </c>
      <c r="B723">
        <v>10.393000000000001</v>
      </c>
      <c r="C723">
        <v>181.596</v>
      </c>
      <c r="D723">
        <v>770.22</v>
      </c>
      <c r="E723">
        <v>2009.3</v>
      </c>
      <c r="F723">
        <v>2779.52</v>
      </c>
      <c r="G723">
        <v>0.18740000000000001</v>
      </c>
    </row>
    <row r="724" spans="1:7" x14ac:dyDescent="0.25">
      <c r="A724">
        <v>9.4</v>
      </c>
      <c r="B724">
        <v>10.413</v>
      </c>
      <c r="C724">
        <v>181.68</v>
      </c>
      <c r="D724">
        <v>770.6</v>
      </c>
      <c r="E724">
        <v>2009</v>
      </c>
      <c r="F724">
        <v>2779.6</v>
      </c>
      <c r="G724">
        <v>0.187</v>
      </c>
    </row>
    <row r="725" spans="1:7" x14ac:dyDescent="0.25">
      <c r="A725">
        <v>9.44</v>
      </c>
      <c r="B725">
        <v>10.452999999999999</v>
      </c>
      <c r="C725">
        <v>181.84800000000001</v>
      </c>
      <c r="D725">
        <v>771.36</v>
      </c>
      <c r="E725">
        <v>2008.4</v>
      </c>
      <c r="F725">
        <v>2779.76</v>
      </c>
      <c r="G725">
        <v>0.1862</v>
      </c>
    </row>
    <row r="726" spans="1:7" x14ac:dyDescent="0.25">
      <c r="A726">
        <v>9.4499999999999993</v>
      </c>
      <c r="B726">
        <v>10.462999999999999</v>
      </c>
      <c r="C726">
        <v>181.89</v>
      </c>
      <c r="D726">
        <v>771.55</v>
      </c>
      <c r="E726">
        <v>2008.25</v>
      </c>
      <c r="F726">
        <v>2779.8</v>
      </c>
      <c r="G726">
        <v>0.186</v>
      </c>
    </row>
    <row r="727" spans="1:7" x14ac:dyDescent="0.25">
      <c r="A727">
        <v>9.4600000000000009</v>
      </c>
      <c r="B727">
        <v>10.473000000000001</v>
      </c>
      <c r="C727">
        <v>181.93199999999999</v>
      </c>
      <c r="D727">
        <v>771.74</v>
      </c>
      <c r="E727">
        <v>2008.1</v>
      </c>
      <c r="F727">
        <v>2779.84</v>
      </c>
      <c r="G727">
        <v>0.18579999999999999</v>
      </c>
    </row>
    <row r="728" spans="1:7" x14ac:dyDescent="0.25">
      <c r="A728">
        <v>9.48</v>
      </c>
      <c r="B728">
        <v>10.493</v>
      </c>
      <c r="C728">
        <v>182.01599999999999</v>
      </c>
      <c r="D728">
        <v>772.12</v>
      </c>
      <c r="E728">
        <v>2007.8</v>
      </c>
      <c r="F728">
        <v>2779.92</v>
      </c>
      <c r="G728">
        <v>0.18540000000000001</v>
      </c>
    </row>
    <row r="729" spans="1:7" x14ac:dyDescent="0.25">
      <c r="A729">
        <v>9.49</v>
      </c>
      <c r="B729">
        <v>10.503</v>
      </c>
      <c r="C729">
        <v>182.05799999999999</v>
      </c>
      <c r="D729">
        <v>772.31</v>
      </c>
      <c r="E729">
        <v>2007.65</v>
      </c>
      <c r="F729">
        <v>2779.96</v>
      </c>
      <c r="G729">
        <v>0.1852</v>
      </c>
    </row>
    <row r="730" spans="1:7" x14ac:dyDescent="0.25">
      <c r="A730">
        <v>9.5</v>
      </c>
      <c r="B730">
        <v>10.513</v>
      </c>
      <c r="C730">
        <v>182.1</v>
      </c>
      <c r="D730">
        <v>772.5</v>
      </c>
      <c r="E730">
        <v>2007.5</v>
      </c>
      <c r="F730">
        <v>2780</v>
      </c>
      <c r="G730">
        <v>0.185</v>
      </c>
    </row>
    <row r="731" spans="1:7" x14ac:dyDescent="0.25">
      <c r="A731">
        <v>9.52</v>
      </c>
      <c r="B731">
        <v>10.532999999999999</v>
      </c>
      <c r="C731">
        <v>182.18199999999999</v>
      </c>
      <c r="D731">
        <v>772.88</v>
      </c>
      <c r="E731">
        <v>2007.2</v>
      </c>
      <c r="F731">
        <v>2780.08</v>
      </c>
      <c r="G731">
        <v>0.18479999999999999</v>
      </c>
    </row>
    <row r="732" spans="1:7" x14ac:dyDescent="0.25">
      <c r="A732">
        <v>9.5399999999999991</v>
      </c>
      <c r="B732">
        <v>10.553000000000001</v>
      </c>
      <c r="C732">
        <v>182.26400000000001</v>
      </c>
      <c r="D732">
        <v>773.26</v>
      </c>
      <c r="E732">
        <v>2006.9</v>
      </c>
      <c r="F732">
        <v>2780.16</v>
      </c>
      <c r="G732">
        <v>0.18459999999999999</v>
      </c>
    </row>
    <row r="733" spans="1:7" x14ac:dyDescent="0.25">
      <c r="A733">
        <v>9.57</v>
      </c>
      <c r="B733">
        <v>10.583</v>
      </c>
      <c r="C733">
        <v>182.387</v>
      </c>
      <c r="D733">
        <v>773.83</v>
      </c>
      <c r="E733">
        <v>2006.45</v>
      </c>
      <c r="F733">
        <v>2780.28</v>
      </c>
      <c r="G733">
        <v>0.18429999999999999</v>
      </c>
    </row>
    <row r="734" spans="1:7" x14ac:dyDescent="0.25">
      <c r="A734">
        <v>9.6</v>
      </c>
      <c r="B734">
        <v>10.613</v>
      </c>
      <c r="C734">
        <v>182.51</v>
      </c>
      <c r="D734">
        <v>774.4</v>
      </c>
      <c r="E734">
        <v>2006</v>
      </c>
      <c r="F734">
        <v>2780.4</v>
      </c>
      <c r="G734">
        <v>0.184</v>
      </c>
    </row>
    <row r="735" spans="1:7" x14ac:dyDescent="0.25">
      <c r="A735">
        <v>9.6</v>
      </c>
      <c r="B735">
        <v>10.613</v>
      </c>
      <c r="C735">
        <v>182.51</v>
      </c>
      <c r="D735">
        <v>774.4</v>
      </c>
      <c r="E735">
        <v>2006</v>
      </c>
      <c r="F735">
        <v>2780.4</v>
      </c>
      <c r="G735">
        <v>0.184</v>
      </c>
    </row>
    <row r="736" spans="1:7" x14ac:dyDescent="0.25">
      <c r="A736">
        <v>9.6199999999999992</v>
      </c>
      <c r="B736">
        <v>10.632999999999999</v>
      </c>
      <c r="C736">
        <v>182.59</v>
      </c>
      <c r="D736">
        <v>774.76</v>
      </c>
      <c r="E736">
        <v>2005.7</v>
      </c>
      <c r="F736">
        <v>2780.46</v>
      </c>
      <c r="G736">
        <v>0.18360000000000001</v>
      </c>
    </row>
    <row r="737" spans="1:7" x14ac:dyDescent="0.25">
      <c r="A737">
        <v>9.66</v>
      </c>
      <c r="B737">
        <v>10.673</v>
      </c>
      <c r="C737">
        <v>182.75</v>
      </c>
      <c r="D737">
        <v>775.48</v>
      </c>
      <c r="E737">
        <v>2005.1</v>
      </c>
      <c r="F737">
        <v>2780.58</v>
      </c>
      <c r="G737">
        <v>0.18279999999999999</v>
      </c>
    </row>
    <row r="738" spans="1:7" x14ac:dyDescent="0.25">
      <c r="A738">
        <v>9.68</v>
      </c>
      <c r="B738">
        <v>10.693</v>
      </c>
      <c r="C738">
        <v>182.83</v>
      </c>
      <c r="D738">
        <v>775.84</v>
      </c>
      <c r="E738">
        <v>2004.8</v>
      </c>
      <c r="F738">
        <v>2780.64</v>
      </c>
      <c r="G738">
        <v>0.18240000000000001</v>
      </c>
    </row>
    <row r="739" spans="1:7" x14ac:dyDescent="0.25">
      <c r="A739">
        <v>9.69</v>
      </c>
      <c r="B739">
        <v>10.702999999999999</v>
      </c>
      <c r="C739">
        <v>182.87</v>
      </c>
      <c r="D739">
        <v>776.02</v>
      </c>
      <c r="E739">
        <v>2004.65</v>
      </c>
      <c r="F739">
        <v>2780.67</v>
      </c>
      <c r="G739">
        <v>0.1822</v>
      </c>
    </row>
    <row r="740" spans="1:7" x14ac:dyDescent="0.25">
      <c r="A740">
        <v>9.6999999999999993</v>
      </c>
      <c r="B740">
        <v>10.712999999999999</v>
      </c>
      <c r="C740">
        <v>182.91</v>
      </c>
      <c r="D740">
        <v>776.2</v>
      </c>
      <c r="E740">
        <v>2004.5</v>
      </c>
      <c r="F740">
        <v>2780.7</v>
      </c>
      <c r="G740">
        <v>0.182</v>
      </c>
    </row>
    <row r="741" spans="1:7" x14ac:dyDescent="0.25">
      <c r="A741">
        <v>9.7200000000000006</v>
      </c>
      <c r="B741">
        <v>10.733000000000001</v>
      </c>
      <c r="C741">
        <v>182.99</v>
      </c>
      <c r="D741">
        <v>776.56</v>
      </c>
      <c r="E741">
        <v>2004.22</v>
      </c>
      <c r="F741">
        <v>2780.78</v>
      </c>
      <c r="G741">
        <v>0.18179999999999999</v>
      </c>
    </row>
    <row r="742" spans="1:7" x14ac:dyDescent="0.25">
      <c r="A742">
        <v>9.7200000000000006</v>
      </c>
      <c r="B742">
        <v>10.733000000000001</v>
      </c>
      <c r="C742">
        <v>182.99</v>
      </c>
      <c r="D742">
        <v>776.56</v>
      </c>
      <c r="E742">
        <v>2004.22</v>
      </c>
      <c r="F742">
        <v>2780.78</v>
      </c>
      <c r="G742">
        <v>0.18179999999999999</v>
      </c>
    </row>
    <row r="743" spans="1:7" x14ac:dyDescent="0.25">
      <c r="A743">
        <v>9.75</v>
      </c>
      <c r="B743">
        <v>10.763</v>
      </c>
      <c r="C743">
        <v>183.11</v>
      </c>
      <c r="D743">
        <v>777.1</v>
      </c>
      <c r="E743">
        <v>2003.8</v>
      </c>
      <c r="F743">
        <v>2780.9</v>
      </c>
      <c r="G743">
        <v>0.18149999999999999</v>
      </c>
    </row>
    <row r="744" spans="1:7" x14ac:dyDescent="0.25">
      <c r="A744">
        <v>9.76</v>
      </c>
      <c r="B744">
        <v>10.773</v>
      </c>
      <c r="C744">
        <v>183.15</v>
      </c>
      <c r="D744">
        <v>777.28</v>
      </c>
      <c r="E744">
        <v>2003.66</v>
      </c>
      <c r="F744">
        <v>2780.94</v>
      </c>
      <c r="G744">
        <v>0.18140000000000001</v>
      </c>
    </row>
    <row r="745" spans="1:7" x14ac:dyDescent="0.25">
      <c r="A745">
        <v>9.7899999999999991</v>
      </c>
      <c r="B745">
        <v>10.803000000000001</v>
      </c>
      <c r="C745">
        <v>183.27</v>
      </c>
      <c r="D745">
        <v>777.82</v>
      </c>
      <c r="E745">
        <v>2003.24</v>
      </c>
      <c r="F745">
        <v>2781.06</v>
      </c>
      <c r="G745">
        <v>0.18110000000000001</v>
      </c>
    </row>
    <row r="746" spans="1:7" x14ac:dyDescent="0.25">
      <c r="A746">
        <v>9.8000000000000007</v>
      </c>
      <c r="B746">
        <v>10.813000000000001</v>
      </c>
      <c r="C746">
        <v>183.31</v>
      </c>
      <c r="D746">
        <v>778</v>
      </c>
      <c r="E746">
        <v>2003.1</v>
      </c>
      <c r="F746">
        <v>2781.1</v>
      </c>
      <c r="G746">
        <v>0.18099999999999999</v>
      </c>
    </row>
    <row r="747" spans="1:7" x14ac:dyDescent="0.25">
      <c r="A747">
        <v>9.8000000000000007</v>
      </c>
      <c r="B747">
        <v>10.813000000000001</v>
      </c>
      <c r="C747">
        <v>183.31</v>
      </c>
      <c r="D747">
        <v>778</v>
      </c>
      <c r="E747">
        <v>2003.1</v>
      </c>
      <c r="F747">
        <v>2781.1</v>
      </c>
      <c r="G747">
        <v>0.18099999999999999</v>
      </c>
    </row>
    <row r="748" spans="1:7" x14ac:dyDescent="0.25">
      <c r="A748">
        <v>9.84</v>
      </c>
      <c r="B748">
        <v>10.853</v>
      </c>
      <c r="C748">
        <v>183.47399999999999</v>
      </c>
      <c r="D748">
        <v>778.72</v>
      </c>
      <c r="E748">
        <v>2002.5</v>
      </c>
      <c r="F748">
        <v>2781.22</v>
      </c>
      <c r="G748">
        <v>0.1802</v>
      </c>
    </row>
    <row r="749" spans="1:7" x14ac:dyDescent="0.25">
      <c r="A749">
        <v>9.86</v>
      </c>
      <c r="B749">
        <v>10.872999999999999</v>
      </c>
      <c r="C749">
        <v>183.55600000000001</v>
      </c>
      <c r="D749">
        <v>779.08</v>
      </c>
      <c r="E749">
        <v>2002.2</v>
      </c>
      <c r="F749">
        <v>2781.28</v>
      </c>
      <c r="G749">
        <v>0.17979999999999999</v>
      </c>
    </row>
    <row r="750" spans="1:7" x14ac:dyDescent="0.25">
      <c r="A750">
        <v>9.8800000000000008</v>
      </c>
      <c r="B750">
        <v>10.893000000000001</v>
      </c>
      <c r="C750">
        <v>183.63800000000001</v>
      </c>
      <c r="D750">
        <v>779.44</v>
      </c>
      <c r="E750">
        <v>2001.9</v>
      </c>
      <c r="F750">
        <v>2781.34</v>
      </c>
      <c r="G750">
        <v>0.1794</v>
      </c>
    </row>
    <row r="751" spans="1:7" x14ac:dyDescent="0.25">
      <c r="A751">
        <v>9.9</v>
      </c>
      <c r="B751">
        <v>10.913</v>
      </c>
      <c r="C751">
        <v>183.72</v>
      </c>
      <c r="D751">
        <v>779.8</v>
      </c>
      <c r="E751">
        <v>2001.6</v>
      </c>
      <c r="F751">
        <v>2781.4</v>
      </c>
      <c r="G751">
        <v>0.17899999999999999</v>
      </c>
    </row>
    <row r="752" spans="1:7" x14ac:dyDescent="0.25">
      <c r="A752">
        <v>9.9</v>
      </c>
      <c r="B752">
        <v>10.913</v>
      </c>
      <c r="C752">
        <v>183.72</v>
      </c>
      <c r="D752">
        <v>779.8</v>
      </c>
      <c r="E752">
        <v>2001.6</v>
      </c>
      <c r="F752">
        <v>2781.4</v>
      </c>
      <c r="G752">
        <v>0.17899999999999999</v>
      </c>
    </row>
    <row r="753" spans="1:7" x14ac:dyDescent="0.25">
      <c r="A753">
        <v>9.92</v>
      </c>
      <c r="B753">
        <v>10.933</v>
      </c>
      <c r="C753">
        <v>183.80199999999999</v>
      </c>
      <c r="D753">
        <v>780.16</v>
      </c>
      <c r="E753">
        <v>2001.3</v>
      </c>
      <c r="F753">
        <v>2781.46</v>
      </c>
      <c r="G753">
        <v>0.17860000000000001</v>
      </c>
    </row>
    <row r="754" spans="1:7" x14ac:dyDescent="0.25">
      <c r="A754">
        <v>9.94</v>
      </c>
      <c r="B754">
        <v>10.952999999999999</v>
      </c>
      <c r="C754">
        <v>183.88399999999999</v>
      </c>
      <c r="D754">
        <v>780.52</v>
      </c>
      <c r="E754">
        <v>2001</v>
      </c>
      <c r="F754">
        <v>2781.52</v>
      </c>
      <c r="G754">
        <v>0.1782</v>
      </c>
    </row>
    <row r="755" spans="1:7" x14ac:dyDescent="0.25">
      <c r="A755">
        <v>9.9600000000000009</v>
      </c>
      <c r="B755">
        <v>10.973000000000001</v>
      </c>
      <c r="C755">
        <v>183.96600000000001</v>
      </c>
      <c r="D755">
        <v>780.88</v>
      </c>
      <c r="E755">
        <v>2000.7</v>
      </c>
      <c r="F755">
        <v>2781.58</v>
      </c>
      <c r="G755">
        <v>0.17780000000000001</v>
      </c>
    </row>
    <row r="756" spans="1:7" x14ac:dyDescent="0.25">
      <c r="A756">
        <v>10</v>
      </c>
      <c r="B756">
        <v>11.013</v>
      </c>
      <c r="C756">
        <v>184.13</v>
      </c>
      <c r="D756">
        <v>781.6</v>
      </c>
      <c r="E756">
        <v>2000.1</v>
      </c>
      <c r="F756">
        <v>2781.7</v>
      </c>
      <c r="G756">
        <v>0.17699999999999999</v>
      </c>
    </row>
    <row r="757" spans="1:7" x14ac:dyDescent="0.25">
      <c r="A757">
        <v>10.01</v>
      </c>
      <c r="B757">
        <v>11.023</v>
      </c>
      <c r="C757">
        <v>184.1695</v>
      </c>
      <c r="D757">
        <v>781.77499999999998</v>
      </c>
      <c r="E757">
        <v>1999.96</v>
      </c>
      <c r="F757">
        <v>2781.7350000000001</v>
      </c>
      <c r="G757">
        <v>0.17685000000000001</v>
      </c>
    </row>
    <row r="758" spans="1:7" x14ac:dyDescent="0.25">
      <c r="A758">
        <v>10.029999999999999</v>
      </c>
      <c r="B758">
        <v>11.042999999999999</v>
      </c>
      <c r="C758">
        <v>184.24850000000001</v>
      </c>
      <c r="D758">
        <v>782.125</v>
      </c>
      <c r="E758">
        <v>1999.68</v>
      </c>
      <c r="F758">
        <v>2781.8049999999998</v>
      </c>
      <c r="G758">
        <v>0.17655000000000001</v>
      </c>
    </row>
    <row r="759" spans="1:7" x14ac:dyDescent="0.25">
      <c r="A759">
        <v>10.050000000000001</v>
      </c>
      <c r="B759">
        <v>11.063000000000001</v>
      </c>
      <c r="C759">
        <v>184.32749999999999</v>
      </c>
      <c r="D759">
        <v>782.47500000000002</v>
      </c>
      <c r="E759">
        <v>1999.4</v>
      </c>
      <c r="F759">
        <v>2781.875</v>
      </c>
      <c r="G759">
        <v>0.17624999999999999</v>
      </c>
    </row>
    <row r="760" spans="1:7" x14ac:dyDescent="0.25">
      <c r="A760">
        <v>10.07</v>
      </c>
      <c r="B760">
        <v>11.083</v>
      </c>
      <c r="C760">
        <v>184.40649999999999</v>
      </c>
      <c r="D760">
        <v>782.82500000000005</v>
      </c>
      <c r="E760">
        <v>1999.12</v>
      </c>
      <c r="F760">
        <v>2781.9450000000002</v>
      </c>
      <c r="G760">
        <v>0.17595</v>
      </c>
    </row>
    <row r="761" spans="1:7" x14ac:dyDescent="0.25">
      <c r="A761">
        <v>10.08</v>
      </c>
      <c r="B761">
        <v>11.093</v>
      </c>
      <c r="C761">
        <v>184.446</v>
      </c>
      <c r="D761">
        <v>783</v>
      </c>
      <c r="E761">
        <v>1998.98</v>
      </c>
      <c r="F761">
        <v>2781.98</v>
      </c>
      <c r="G761">
        <v>0.17580000000000001</v>
      </c>
    </row>
    <row r="762" spans="1:7" x14ac:dyDescent="0.25">
      <c r="A762">
        <v>10.119999999999999</v>
      </c>
      <c r="B762">
        <v>11.132999999999999</v>
      </c>
      <c r="C762">
        <v>184.60400000000001</v>
      </c>
      <c r="D762">
        <v>783.7</v>
      </c>
      <c r="E762">
        <v>1998.42</v>
      </c>
      <c r="F762">
        <v>2782.12</v>
      </c>
      <c r="G762">
        <v>0.17519999999999999</v>
      </c>
    </row>
    <row r="763" spans="1:7" x14ac:dyDescent="0.25">
      <c r="A763">
        <v>10.14</v>
      </c>
      <c r="B763">
        <v>11.153</v>
      </c>
      <c r="C763">
        <v>184.68299999999999</v>
      </c>
      <c r="D763">
        <v>784.05</v>
      </c>
      <c r="E763">
        <v>1998.14</v>
      </c>
      <c r="F763">
        <v>2782.19</v>
      </c>
      <c r="G763">
        <v>0.1749</v>
      </c>
    </row>
    <row r="764" spans="1:7" x14ac:dyDescent="0.25">
      <c r="A764">
        <v>10.199999999999999</v>
      </c>
      <c r="B764">
        <v>11.212999999999999</v>
      </c>
      <c r="C764">
        <v>184.92</v>
      </c>
      <c r="D764">
        <v>785.1</v>
      </c>
      <c r="E764">
        <v>1997.3</v>
      </c>
      <c r="F764">
        <v>2782.4</v>
      </c>
      <c r="G764">
        <v>0.17399999999999999</v>
      </c>
    </row>
    <row r="765" spans="1:7" x14ac:dyDescent="0.25">
      <c r="A765">
        <v>10.220000000000001</v>
      </c>
      <c r="B765">
        <v>11.233000000000001</v>
      </c>
      <c r="C765">
        <v>184.99600000000001</v>
      </c>
      <c r="D765">
        <v>785.45</v>
      </c>
      <c r="E765">
        <v>1997.01</v>
      </c>
      <c r="F765">
        <v>2782.46</v>
      </c>
      <c r="G765">
        <v>0.17380000000000001</v>
      </c>
    </row>
    <row r="766" spans="1:7" x14ac:dyDescent="0.25">
      <c r="A766">
        <v>10.23</v>
      </c>
      <c r="B766">
        <v>11.243</v>
      </c>
      <c r="C766">
        <v>185.03399999999999</v>
      </c>
      <c r="D766">
        <v>785.625</v>
      </c>
      <c r="E766">
        <v>1996.865</v>
      </c>
      <c r="F766">
        <v>2782.49</v>
      </c>
      <c r="G766">
        <v>0.17369999999999999</v>
      </c>
    </row>
    <row r="767" spans="1:7" x14ac:dyDescent="0.25">
      <c r="A767">
        <v>10.24</v>
      </c>
      <c r="B767">
        <v>11.253</v>
      </c>
      <c r="C767">
        <v>185.072</v>
      </c>
      <c r="D767">
        <v>785.8</v>
      </c>
      <c r="E767">
        <v>1996.72</v>
      </c>
      <c r="F767">
        <v>2782.52</v>
      </c>
      <c r="G767">
        <v>0.1736</v>
      </c>
    </row>
    <row r="768" spans="1:7" x14ac:dyDescent="0.25">
      <c r="A768">
        <v>10.26</v>
      </c>
      <c r="B768">
        <v>11.273</v>
      </c>
      <c r="C768">
        <v>185.148</v>
      </c>
      <c r="D768">
        <v>786.15</v>
      </c>
      <c r="E768">
        <v>1996.43</v>
      </c>
      <c r="F768">
        <v>2782.58</v>
      </c>
      <c r="G768">
        <v>0.1734</v>
      </c>
    </row>
    <row r="769" spans="1:7" x14ac:dyDescent="0.25">
      <c r="A769">
        <v>10.27</v>
      </c>
      <c r="B769">
        <v>11.282999999999999</v>
      </c>
      <c r="C769">
        <v>185.18600000000001</v>
      </c>
      <c r="D769">
        <v>786.32500000000005</v>
      </c>
      <c r="E769">
        <v>1996.2850000000001</v>
      </c>
      <c r="F769">
        <v>2782.61</v>
      </c>
      <c r="G769">
        <v>0.17330000000000001</v>
      </c>
    </row>
    <row r="770" spans="1:7" x14ac:dyDescent="0.25">
      <c r="A770">
        <v>10.32</v>
      </c>
      <c r="B770">
        <v>11.333</v>
      </c>
      <c r="C770">
        <v>185.376</v>
      </c>
      <c r="D770">
        <v>787.2</v>
      </c>
      <c r="E770">
        <v>1995.56</v>
      </c>
      <c r="F770">
        <v>2782.76</v>
      </c>
      <c r="G770">
        <v>0.17280000000000001</v>
      </c>
    </row>
    <row r="771" spans="1:7" x14ac:dyDescent="0.25">
      <c r="A771">
        <v>10.34</v>
      </c>
      <c r="B771">
        <v>11.353</v>
      </c>
      <c r="C771">
        <v>185.452</v>
      </c>
      <c r="D771">
        <v>787.55</v>
      </c>
      <c r="E771">
        <v>1995.27</v>
      </c>
      <c r="F771">
        <v>2782.82</v>
      </c>
      <c r="G771">
        <v>0.1726</v>
      </c>
    </row>
    <row r="772" spans="1:7" x14ac:dyDescent="0.25">
      <c r="A772">
        <v>10.35</v>
      </c>
      <c r="B772">
        <v>11.363</v>
      </c>
      <c r="C772">
        <v>185.49</v>
      </c>
      <c r="D772">
        <v>787.72500000000002</v>
      </c>
      <c r="E772">
        <v>1995.125</v>
      </c>
      <c r="F772">
        <v>2782.85</v>
      </c>
      <c r="G772">
        <v>0.17249999999999999</v>
      </c>
    </row>
    <row r="773" spans="1:7" x14ac:dyDescent="0.25">
      <c r="A773">
        <v>10.36</v>
      </c>
      <c r="B773">
        <v>11.372999999999999</v>
      </c>
      <c r="C773">
        <v>185.52799999999999</v>
      </c>
      <c r="D773">
        <v>787.9</v>
      </c>
      <c r="E773">
        <v>1994.98</v>
      </c>
      <c r="F773">
        <v>2782.88</v>
      </c>
      <c r="G773">
        <v>0.1724</v>
      </c>
    </row>
    <row r="774" spans="1:7" x14ac:dyDescent="0.25">
      <c r="A774">
        <v>10.37</v>
      </c>
      <c r="B774">
        <v>11.382999999999999</v>
      </c>
      <c r="C774">
        <v>185.566</v>
      </c>
      <c r="D774">
        <v>788.07500000000005</v>
      </c>
      <c r="E774">
        <v>1994.835</v>
      </c>
      <c r="F774">
        <v>2782.91</v>
      </c>
      <c r="G774">
        <v>0.17230000000000001</v>
      </c>
    </row>
    <row r="775" spans="1:7" x14ac:dyDescent="0.25">
      <c r="A775">
        <v>10.4</v>
      </c>
      <c r="B775">
        <v>11.413</v>
      </c>
      <c r="C775">
        <v>185.68</v>
      </c>
      <c r="D775">
        <v>788.6</v>
      </c>
      <c r="E775">
        <v>1994.4</v>
      </c>
      <c r="F775">
        <v>2783</v>
      </c>
      <c r="G775">
        <v>0.17199999999999999</v>
      </c>
    </row>
    <row r="776" spans="1:7" x14ac:dyDescent="0.25">
      <c r="A776">
        <v>10.44</v>
      </c>
      <c r="B776">
        <v>11.452999999999999</v>
      </c>
      <c r="C776">
        <v>185.84200000000001</v>
      </c>
      <c r="D776">
        <v>789.3</v>
      </c>
      <c r="E776">
        <v>1993.84</v>
      </c>
      <c r="F776">
        <v>2783.14</v>
      </c>
      <c r="G776">
        <v>0.1714</v>
      </c>
    </row>
    <row r="777" spans="1:7" x14ac:dyDescent="0.25">
      <c r="A777">
        <v>10.45</v>
      </c>
      <c r="B777">
        <v>11.462999999999999</v>
      </c>
      <c r="C777">
        <v>185.88249999999999</v>
      </c>
      <c r="D777">
        <v>789.47500000000002</v>
      </c>
      <c r="E777">
        <v>1993.7</v>
      </c>
      <c r="F777">
        <v>2783.1750000000002</v>
      </c>
      <c r="G777">
        <v>0.17125000000000001</v>
      </c>
    </row>
    <row r="778" spans="1:7" x14ac:dyDescent="0.25">
      <c r="A778">
        <v>10.45</v>
      </c>
      <c r="B778">
        <v>11.462999999999999</v>
      </c>
      <c r="C778">
        <v>185.88249999999999</v>
      </c>
      <c r="D778">
        <v>789.47500000000002</v>
      </c>
      <c r="E778">
        <v>1993.7</v>
      </c>
      <c r="F778">
        <v>2783.1750000000002</v>
      </c>
      <c r="G778">
        <v>0.17125000000000001</v>
      </c>
    </row>
    <row r="779" spans="1:7" x14ac:dyDescent="0.25">
      <c r="A779">
        <v>10.5</v>
      </c>
      <c r="B779">
        <v>11.513</v>
      </c>
      <c r="C779">
        <v>186.08500000000001</v>
      </c>
      <c r="D779">
        <v>790.35</v>
      </c>
      <c r="E779">
        <v>1993</v>
      </c>
      <c r="F779">
        <v>2783.35</v>
      </c>
      <c r="G779">
        <v>0.17050000000000001</v>
      </c>
    </row>
    <row r="780" spans="1:7" x14ac:dyDescent="0.25">
      <c r="A780">
        <v>10.53</v>
      </c>
      <c r="B780">
        <v>11.542999999999999</v>
      </c>
      <c r="C780">
        <v>186.20650000000001</v>
      </c>
      <c r="D780">
        <v>790.875</v>
      </c>
      <c r="E780">
        <v>1992.58</v>
      </c>
      <c r="F780">
        <v>2783.4549999999999</v>
      </c>
      <c r="G780">
        <v>0.17005000000000001</v>
      </c>
    </row>
    <row r="781" spans="1:7" x14ac:dyDescent="0.25">
      <c r="A781">
        <v>10.54</v>
      </c>
      <c r="B781">
        <v>11.553000000000001</v>
      </c>
      <c r="C781">
        <v>186.24700000000001</v>
      </c>
      <c r="D781">
        <v>791.05</v>
      </c>
      <c r="E781">
        <v>1992.44</v>
      </c>
      <c r="F781">
        <v>2783.49</v>
      </c>
      <c r="G781">
        <v>0.1699</v>
      </c>
    </row>
    <row r="782" spans="1:7" x14ac:dyDescent="0.25">
      <c r="A782">
        <v>10.56</v>
      </c>
      <c r="B782">
        <v>11.573</v>
      </c>
      <c r="C782">
        <v>186.328</v>
      </c>
      <c r="D782">
        <v>791.4</v>
      </c>
      <c r="E782">
        <v>1992.16</v>
      </c>
      <c r="F782">
        <v>2783.56</v>
      </c>
      <c r="G782">
        <v>0.1696</v>
      </c>
    </row>
    <row r="783" spans="1:7" x14ac:dyDescent="0.25">
      <c r="A783">
        <v>10.6</v>
      </c>
      <c r="B783">
        <v>11.613</v>
      </c>
      <c r="C783">
        <v>186.49</v>
      </c>
      <c r="D783">
        <v>792.1</v>
      </c>
      <c r="E783">
        <v>1991.6</v>
      </c>
      <c r="F783">
        <v>2783.7</v>
      </c>
      <c r="G783">
        <v>0.16900000000000001</v>
      </c>
    </row>
    <row r="784" spans="1:7" x14ac:dyDescent="0.25">
      <c r="A784">
        <v>10.62</v>
      </c>
      <c r="B784">
        <v>11.632999999999999</v>
      </c>
      <c r="C784">
        <v>186.566</v>
      </c>
      <c r="D784">
        <v>792.44</v>
      </c>
      <c r="E784">
        <v>1991.32</v>
      </c>
      <c r="F784">
        <v>2783.76</v>
      </c>
      <c r="G784">
        <v>0.16869999999999999</v>
      </c>
    </row>
    <row r="785" spans="1:7" x14ac:dyDescent="0.25">
      <c r="A785">
        <v>10.64</v>
      </c>
      <c r="B785">
        <v>11.653</v>
      </c>
      <c r="C785">
        <v>186.642</v>
      </c>
      <c r="D785">
        <v>792.78</v>
      </c>
      <c r="E785">
        <v>1991.04</v>
      </c>
      <c r="F785">
        <v>2783.82</v>
      </c>
      <c r="G785">
        <v>0.16839999999999999</v>
      </c>
    </row>
    <row r="786" spans="1:7" x14ac:dyDescent="0.25">
      <c r="A786">
        <v>10.65</v>
      </c>
      <c r="B786">
        <v>11.663</v>
      </c>
      <c r="C786">
        <v>186.68</v>
      </c>
      <c r="D786">
        <v>792.95</v>
      </c>
      <c r="E786">
        <v>1990.9</v>
      </c>
      <c r="F786">
        <v>2783.85</v>
      </c>
      <c r="G786">
        <v>0.16825000000000001</v>
      </c>
    </row>
    <row r="787" spans="1:7" x14ac:dyDescent="0.25">
      <c r="A787">
        <v>10.66</v>
      </c>
      <c r="B787">
        <v>11.673</v>
      </c>
      <c r="C787">
        <v>186.71799999999999</v>
      </c>
      <c r="D787">
        <v>793.12</v>
      </c>
      <c r="E787">
        <v>1990.76</v>
      </c>
      <c r="F787">
        <v>2783.88</v>
      </c>
      <c r="G787">
        <v>0.1681</v>
      </c>
    </row>
    <row r="788" spans="1:7" x14ac:dyDescent="0.25">
      <c r="A788">
        <v>10.67</v>
      </c>
      <c r="B788">
        <v>11.683</v>
      </c>
      <c r="C788">
        <v>186.756</v>
      </c>
      <c r="D788">
        <v>793.29</v>
      </c>
      <c r="E788">
        <v>1990.62</v>
      </c>
      <c r="F788">
        <v>2783.91</v>
      </c>
      <c r="G788">
        <v>0.16794999999999999</v>
      </c>
    </row>
    <row r="789" spans="1:7" x14ac:dyDescent="0.25">
      <c r="A789">
        <v>10.68</v>
      </c>
      <c r="B789">
        <v>11.693</v>
      </c>
      <c r="C789">
        <v>186.79400000000001</v>
      </c>
      <c r="D789">
        <v>793.46</v>
      </c>
      <c r="E789">
        <v>1990.48</v>
      </c>
      <c r="F789">
        <v>2783.94</v>
      </c>
      <c r="G789">
        <v>0.1678</v>
      </c>
    </row>
    <row r="790" spans="1:7" x14ac:dyDescent="0.25">
      <c r="A790">
        <v>10.71</v>
      </c>
      <c r="B790">
        <v>11.723000000000001</v>
      </c>
      <c r="C790">
        <v>186.90799999999999</v>
      </c>
      <c r="D790">
        <v>793.97</v>
      </c>
      <c r="E790">
        <v>1990.06</v>
      </c>
      <c r="F790">
        <v>2784.03</v>
      </c>
      <c r="G790">
        <v>0.16735</v>
      </c>
    </row>
    <row r="791" spans="1:7" x14ac:dyDescent="0.25">
      <c r="A791">
        <v>10.72</v>
      </c>
      <c r="B791">
        <v>11.733000000000001</v>
      </c>
      <c r="C791">
        <v>186.946</v>
      </c>
      <c r="D791">
        <v>794.14</v>
      </c>
      <c r="E791">
        <v>1989.92</v>
      </c>
      <c r="F791">
        <v>2784.06</v>
      </c>
      <c r="G791">
        <v>0.16719999999999999</v>
      </c>
    </row>
    <row r="792" spans="1:7" x14ac:dyDescent="0.25">
      <c r="A792">
        <v>10.78</v>
      </c>
      <c r="B792">
        <v>11.792999999999999</v>
      </c>
      <c r="C792">
        <v>187.17400000000001</v>
      </c>
      <c r="D792">
        <v>795.16</v>
      </c>
      <c r="E792">
        <v>1989.08</v>
      </c>
      <c r="F792">
        <v>2784.24</v>
      </c>
      <c r="G792">
        <v>0.1663</v>
      </c>
    </row>
    <row r="793" spans="1:7" x14ac:dyDescent="0.25">
      <c r="A793">
        <v>10.78</v>
      </c>
      <c r="B793">
        <v>11.792999999999999</v>
      </c>
      <c r="C793">
        <v>187.17400000000001</v>
      </c>
      <c r="D793">
        <v>795.16</v>
      </c>
      <c r="E793">
        <v>1989.08</v>
      </c>
      <c r="F793">
        <v>2784.24</v>
      </c>
      <c r="G793">
        <v>0.1663</v>
      </c>
    </row>
    <row r="794" spans="1:7" x14ac:dyDescent="0.25">
      <c r="A794">
        <v>10.79</v>
      </c>
      <c r="B794">
        <v>11.803000000000001</v>
      </c>
      <c r="C794">
        <v>187.21199999999999</v>
      </c>
      <c r="D794">
        <v>795.33</v>
      </c>
      <c r="E794">
        <v>1988.94</v>
      </c>
      <c r="F794">
        <v>2784.27</v>
      </c>
      <c r="G794">
        <v>0.16614999999999999</v>
      </c>
    </row>
    <row r="795" spans="1:7" x14ac:dyDescent="0.25">
      <c r="A795">
        <v>10.8</v>
      </c>
      <c r="B795">
        <v>11.813000000000001</v>
      </c>
      <c r="C795">
        <v>187.25</v>
      </c>
      <c r="D795">
        <v>795.5</v>
      </c>
      <c r="E795">
        <v>1988.8</v>
      </c>
      <c r="F795">
        <v>2784.3</v>
      </c>
      <c r="G795">
        <v>0.16600000000000001</v>
      </c>
    </row>
    <row r="796" spans="1:7" x14ac:dyDescent="0.25">
      <c r="A796">
        <v>10.8</v>
      </c>
      <c r="B796">
        <v>11.813000000000001</v>
      </c>
      <c r="C796">
        <v>187.25</v>
      </c>
      <c r="D796">
        <v>795.5</v>
      </c>
      <c r="E796">
        <v>1988.8</v>
      </c>
      <c r="F796">
        <v>2784.3</v>
      </c>
      <c r="G796">
        <v>0.16600000000000001</v>
      </c>
    </row>
    <row r="797" spans="1:7" x14ac:dyDescent="0.25">
      <c r="A797">
        <v>10.83</v>
      </c>
      <c r="B797">
        <v>11.843</v>
      </c>
      <c r="C797">
        <v>187.3655</v>
      </c>
      <c r="D797">
        <v>795.995</v>
      </c>
      <c r="E797">
        <v>1988.38</v>
      </c>
      <c r="F797">
        <v>2784.375</v>
      </c>
      <c r="G797">
        <v>0.16555</v>
      </c>
    </row>
    <row r="798" spans="1:7" x14ac:dyDescent="0.25">
      <c r="A798">
        <v>10.88</v>
      </c>
      <c r="B798">
        <v>11.893000000000001</v>
      </c>
      <c r="C798">
        <v>187.55799999999999</v>
      </c>
      <c r="D798">
        <v>796.82</v>
      </c>
      <c r="E798">
        <v>1987.68</v>
      </c>
      <c r="F798">
        <v>2784.5</v>
      </c>
      <c r="G798">
        <v>0.1648</v>
      </c>
    </row>
    <row r="799" spans="1:7" x14ac:dyDescent="0.25">
      <c r="A799">
        <v>10.89</v>
      </c>
      <c r="B799">
        <v>11.903</v>
      </c>
      <c r="C799">
        <v>187.59649999999999</v>
      </c>
      <c r="D799">
        <v>796.98500000000001</v>
      </c>
      <c r="E799">
        <v>1987.54</v>
      </c>
      <c r="F799">
        <v>2784.5250000000001</v>
      </c>
      <c r="G799">
        <v>0.16464999999999999</v>
      </c>
    </row>
    <row r="800" spans="1:7" x14ac:dyDescent="0.25">
      <c r="A800">
        <v>10.92</v>
      </c>
      <c r="B800">
        <v>11.933</v>
      </c>
      <c r="C800">
        <v>187.71199999999999</v>
      </c>
      <c r="D800">
        <v>797.48</v>
      </c>
      <c r="E800">
        <v>1987.12</v>
      </c>
      <c r="F800">
        <v>2784.6</v>
      </c>
      <c r="G800">
        <v>0.16420000000000001</v>
      </c>
    </row>
    <row r="801" spans="1:7" x14ac:dyDescent="0.25">
      <c r="A801">
        <v>10.92</v>
      </c>
      <c r="B801">
        <v>11.933</v>
      </c>
      <c r="C801">
        <v>187.71199999999999</v>
      </c>
      <c r="D801">
        <v>797.48</v>
      </c>
      <c r="E801">
        <v>1987.12</v>
      </c>
      <c r="F801">
        <v>2784.6</v>
      </c>
      <c r="G801">
        <v>0.16420000000000001</v>
      </c>
    </row>
    <row r="802" spans="1:7" x14ac:dyDescent="0.25">
      <c r="A802">
        <v>10.95</v>
      </c>
      <c r="B802">
        <v>11.962999999999999</v>
      </c>
      <c r="C802">
        <v>187.82749999999999</v>
      </c>
      <c r="D802">
        <v>797.97500000000002</v>
      </c>
      <c r="E802">
        <v>1986.7</v>
      </c>
      <c r="F802">
        <v>2784.6750000000002</v>
      </c>
      <c r="G802">
        <v>0.16375000000000001</v>
      </c>
    </row>
    <row r="803" spans="1:7" x14ac:dyDescent="0.25">
      <c r="A803">
        <v>10.98</v>
      </c>
      <c r="B803">
        <v>11.993</v>
      </c>
      <c r="C803">
        <v>187.94300000000001</v>
      </c>
      <c r="D803">
        <v>798.47</v>
      </c>
      <c r="E803">
        <v>1986.28</v>
      </c>
      <c r="F803">
        <v>2784.75</v>
      </c>
      <c r="G803">
        <v>0.1633</v>
      </c>
    </row>
    <row r="804" spans="1:7" x14ac:dyDescent="0.25">
      <c r="A804">
        <v>11</v>
      </c>
      <c r="B804">
        <v>12.013</v>
      </c>
      <c r="C804">
        <v>188.02</v>
      </c>
      <c r="D804">
        <v>798.8</v>
      </c>
      <c r="E804">
        <v>1986</v>
      </c>
      <c r="F804">
        <v>2784.8</v>
      </c>
      <c r="G804">
        <v>0.16300000000000001</v>
      </c>
    </row>
    <row r="805" spans="1:7" x14ac:dyDescent="0.25">
      <c r="A805">
        <v>11.02</v>
      </c>
      <c r="B805">
        <v>12.032999999999999</v>
      </c>
      <c r="C805">
        <v>188.096</v>
      </c>
      <c r="D805">
        <v>799.15</v>
      </c>
      <c r="E805">
        <v>1985.72</v>
      </c>
      <c r="F805">
        <v>2784.87</v>
      </c>
      <c r="G805">
        <v>0.1628</v>
      </c>
    </row>
    <row r="806" spans="1:7" x14ac:dyDescent="0.25">
      <c r="A806">
        <v>11.04</v>
      </c>
      <c r="B806">
        <v>12.053000000000001</v>
      </c>
      <c r="C806">
        <v>188.172</v>
      </c>
      <c r="D806">
        <v>799.5</v>
      </c>
      <c r="E806">
        <v>1985.44</v>
      </c>
      <c r="F806">
        <v>2784.94</v>
      </c>
      <c r="G806">
        <v>0.16259999999999999</v>
      </c>
    </row>
    <row r="807" spans="1:7" x14ac:dyDescent="0.25">
      <c r="A807">
        <v>11.04</v>
      </c>
      <c r="B807">
        <v>12.053000000000001</v>
      </c>
      <c r="C807">
        <v>188.172</v>
      </c>
      <c r="D807">
        <v>799.5</v>
      </c>
      <c r="E807">
        <v>1985.44</v>
      </c>
      <c r="F807">
        <v>2784.94</v>
      </c>
      <c r="G807">
        <v>0.16259999999999999</v>
      </c>
    </row>
    <row r="808" spans="1:7" x14ac:dyDescent="0.25">
      <c r="A808">
        <v>11.05</v>
      </c>
      <c r="B808">
        <v>12.063000000000001</v>
      </c>
      <c r="C808">
        <v>188.21</v>
      </c>
      <c r="D808">
        <v>799.67499999999995</v>
      </c>
      <c r="E808">
        <v>1985.3</v>
      </c>
      <c r="F808">
        <v>2784.9749999999999</v>
      </c>
      <c r="G808">
        <v>0.16250000000000001</v>
      </c>
    </row>
    <row r="809" spans="1:7" x14ac:dyDescent="0.25">
      <c r="A809">
        <v>11.05</v>
      </c>
      <c r="B809">
        <v>12.063000000000001</v>
      </c>
      <c r="C809">
        <v>188.21</v>
      </c>
      <c r="D809">
        <v>799.67499999999995</v>
      </c>
      <c r="E809">
        <v>1985.3</v>
      </c>
      <c r="F809">
        <v>2784.9749999999999</v>
      </c>
      <c r="G809">
        <v>0.16250000000000001</v>
      </c>
    </row>
    <row r="810" spans="1:7" x14ac:dyDescent="0.25">
      <c r="A810">
        <v>11.06</v>
      </c>
      <c r="B810">
        <v>12.073</v>
      </c>
      <c r="C810">
        <v>188.24799999999999</v>
      </c>
      <c r="D810">
        <v>799.85</v>
      </c>
      <c r="E810">
        <v>1985.16</v>
      </c>
      <c r="F810">
        <v>2785.01</v>
      </c>
      <c r="G810">
        <v>0.16239999999999999</v>
      </c>
    </row>
    <row r="811" spans="1:7" x14ac:dyDescent="0.25">
      <c r="A811">
        <v>11.1</v>
      </c>
      <c r="B811">
        <v>12.113</v>
      </c>
      <c r="C811">
        <v>188.4</v>
      </c>
      <c r="D811">
        <v>800.55</v>
      </c>
      <c r="E811">
        <v>1984.6</v>
      </c>
      <c r="F811">
        <v>2785.15</v>
      </c>
      <c r="G811">
        <v>0.16200000000000001</v>
      </c>
    </row>
    <row r="812" spans="1:7" x14ac:dyDescent="0.25">
      <c r="A812">
        <v>11.16</v>
      </c>
      <c r="B812">
        <v>12.173</v>
      </c>
      <c r="C812">
        <v>188.62799999999999</v>
      </c>
      <c r="D812">
        <v>801.6</v>
      </c>
      <c r="E812">
        <v>1983.76</v>
      </c>
      <c r="F812">
        <v>2785.36</v>
      </c>
      <c r="G812">
        <v>0.16139999999999999</v>
      </c>
    </row>
    <row r="813" spans="1:7" x14ac:dyDescent="0.25">
      <c r="A813">
        <v>11.18</v>
      </c>
      <c r="B813">
        <v>12.193</v>
      </c>
      <c r="C813">
        <v>188.70400000000001</v>
      </c>
      <c r="D813">
        <v>801.95</v>
      </c>
      <c r="E813">
        <v>1983.48</v>
      </c>
      <c r="F813">
        <v>2785.43</v>
      </c>
      <c r="G813">
        <v>0.16120000000000001</v>
      </c>
    </row>
    <row r="814" spans="1:7" x14ac:dyDescent="0.25">
      <c r="A814">
        <v>11.2</v>
      </c>
      <c r="B814">
        <v>12.212999999999999</v>
      </c>
      <c r="C814">
        <v>188.78</v>
      </c>
      <c r="D814">
        <v>802.3</v>
      </c>
      <c r="E814">
        <v>1983.2</v>
      </c>
      <c r="F814">
        <v>2785.5</v>
      </c>
      <c r="G814">
        <v>0.161</v>
      </c>
    </row>
    <row r="815" spans="1:7" x14ac:dyDescent="0.25">
      <c r="A815">
        <v>11.2</v>
      </c>
      <c r="B815">
        <v>12.212999999999999</v>
      </c>
      <c r="C815">
        <v>188.78</v>
      </c>
      <c r="D815">
        <v>802.3</v>
      </c>
      <c r="E815">
        <v>1983.2</v>
      </c>
      <c r="F815">
        <v>2785.5</v>
      </c>
      <c r="G815">
        <v>0.161</v>
      </c>
    </row>
    <row r="816" spans="1:7" x14ac:dyDescent="0.25">
      <c r="A816">
        <v>11.21</v>
      </c>
      <c r="B816">
        <v>12.223000000000001</v>
      </c>
      <c r="C816">
        <v>188.81700000000001</v>
      </c>
      <c r="D816">
        <v>802.46</v>
      </c>
      <c r="E816">
        <v>1983.0650000000001</v>
      </c>
      <c r="F816">
        <v>2785.5250000000001</v>
      </c>
      <c r="G816">
        <v>0.16084999999999999</v>
      </c>
    </row>
    <row r="817" spans="1:7" x14ac:dyDescent="0.25">
      <c r="A817">
        <v>11.22</v>
      </c>
      <c r="B817">
        <v>12.233000000000001</v>
      </c>
      <c r="C817">
        <v>188.85400000000001</v>
      </c>
      <c r="D817">
        <v>802.62</v>
      </c>
      <c r="E817">
        <v>1982.93</v>
      </c>
      <c r="F817">
        <v>2785.55</v>
      </c>
      <c r="G817">
        <v>0.16070000000000001</v>
      </c>
    </row>
    <row r="818" spans="1:7" x14ac:dyDescent="0.25">
      <c r="A818">
        <v>11.22</v>
      </c>
      <c r="B818">
        <v>12.233000000000001</v>
      </c>
      <c r="C818">
        <v>188.85400000000001</v>
      </c>
      <c r="D818">
        <v>802.62</v>
      </c>
      <c r="E818">
        <v>1982.93</v>
      </c>
      <c r="F818">
        <v>2785.55</v>
      </c>
      <c r="G818">
        <v>0.16070000000000001</v>
      </c>
    </row>
    <row r="819" spans="1:7" x14ac:dyDescent="0.25">
      <c r="A819">
        <v>11.25</v>
      </c>
      <c r="B819">
        <v>12.263</v>
      </c>
      <c r="C819">
        <v>188.965</v>
      </c>
      <c r="D819">
        <v>803.1</v>
      </c>
      <c r="E819">
        <v>1982.5250000000001</v>
      </c>
      <c r="F819">
        <v>2785.625</v>
      </c>
      <c r="G819">
        <v>0.16025</v>
      </c>
    </row>
    <row r="820" spans="1:7" x14ac:dyDescent="0.25">
      <c r="A820">
        <v>11.28</v>
      </c>
      <c r="B820">
        <v>12.292999999999999</v>
      </c>
      <c r="C820">
        <v>189.07599999999999</v>
      </c>
      <c r="D820">
        <v>803.58</v>
      </c>
      <c r="E820">
        <v>1982.12</v>
      </c>
      <c r="F820">
        <v>2785.7</v>
      </c>
      <c r="G820">
        <v>0.1598</v>
      </c>
    </row>
    <row r="821" spans="1:7" x14ac:dyDescent="0.25">
      <c r="A821">
        <v>11.31</v>
      </c>
      <c r="B821">
        <v>12.323</v>
      </c>
      <c r="C821">
        <v>189.18700000000001</v>
      </c>
      <c r="D821">
        <v>804.06</v>
      </c>
      <c r="E821">
        <v>1981.7149999999999</v>
      </c>
      <c r="F821">
        <v>2785.7750000000001</v>
      </c>
      <c r="G821">
        <v>0.15934999999999999</v>
      </c>
    </row>
    <row r="822" spans="1:7" x14ac:dyDescent="0.25">
      <c r="A822">
        <v>11.34</v>
      </c>
      <c r="B822">
        <v>12.353</v>
      </c>
      <c r="C822">
        <v>189.298</v>
      </c>
      <c r="D822">
        <v>804.54</v>
      </c>
      <c r="E822">
        <v>1981.31</v>
      </c>
      <c r="F822">
        <v>2785.85</v>
      </c>
      <c r="G822">
        <v>0.15890000000000001</v>
      </c>
    </row>
    <row r="823" spans="1:7" x14ac:dyDescent="0.25">
      <c r="A823">
        <v>11.34</v>
      </c>
      <c r="B823">
        <v>12.353</v>
      </c>
      <c r="C823">
        <v>189.298</v>
      </c>
      <c r="D823">
        <v>804.54</v>
      </c>
      <c r="E823">
        <v>1981.31</v>
      </c>
      <c r="F823">
        <v>2785.85</v>
      </c>
      <c r="G823">
        <v>0.15890000000000001</v>
      </c>
    </row>
    <row r="824" spans="1:7" x14ac:dyDescent="0.25">
      <c r="A824">
        <v>11.36</v>
      </c>
      <c r="B824">
        <v>12.372999999999999</v>
      </c>
      <c r="C824">
        <v>189.37200000000001</v>
      </c>
      <c r="D824">
        <v>804.86</v>
      </c>
      <c r="E824">
        <v>1981.04</v>
      </c>
      <c r="F824">
        <v>2785.9</v>
      </c>
      <c r="G824">
        <v>0.15859999999999999</v>
      </c>
    </row>
    <row r="825" spans="1:7" x14ac:dyDescent="0.25">
      <c r="A825">
        <v>11.39</v>
      </c>
      <c r="B825">
        <v>12.403</v>
      </c>
      <c r="C825">
        <v>189.483</v>
      </c>
      <c r="D825">
        <v>805.34</v>
      </c>
      <c r="E825">
        <v>1980.635</v>
      </c>
      <c r="F825">
        <v>2785.9749999999999</v>
      </c>
      <c r="G825">
        <v>0.15815000000000001</v>
      </c>
    </row>
    <row r="826" spans="1:7" x14ac:dyDescent="0.25">
      <c r="A826">
        <v>11.4</v>
      </c>
      <c r="B826">
        <v>12.413</v>
      </c>
      <c r="C826">
        <v>189.52</v>
      </c>
      <c r="D826">
        <v>805.5</v>
      </c>
      <c r="E826">
        <v>1980.5</v>
      </c>
      <c r="F826">
        <v>2786</v>
      </c>
      <c r="G826">
        <v>0.158</v>
      </c>
    </row>
    <row r="827" spans="1:7" x14ac:dyDescent="0.25">
      <c r="A827">
        <v>11.4</v>
      </c>
      <c r="B827">
        <v>12.413</v>
      </c>
      <c r="C827">
        <v>189.52</v>
      </c>
      <c r="D827">
        <v>805.5</v>
      </c>
      <c r="E827">
        <v>1980.5</v>
      </c>
      <c r="F827">
        <v>2786</v>
      </c>
      <c r="G827">
        <v>0.158</v>
      </c>
    </row>
    <row r="828" spans="1:7" x14ac:dyDescent="0.25">
      <c r="A828">
        <v>11.44</v>
      </c>
      <c r="B828">
        <v>12.452999999999999</v>
      </c>
      <c r="C828">
        <v>189.66399999999999</v>
      </c>
      <c r="D828">
        <v>806.16</v>
      </c>
      <c r="E828">
        <v>1979.96</v>
      </c>
      <c r="F828">
        <v>2786.12</v>
      </c>
      <c r="G828">
        <v>0.15759999999999999</v>
      </c>
    </row>
    <row r="829" spans="1:7" x14ac:dyDescent="0.25">
      <c r="A829">
        <v>11.48</v>
      </c>
      <c r="B829">
        <v>12.493</v>
      </c>
      <c r="C829">
        <v>189.80799999999999</v>
      </c>
      <c r="D829">
        <v>806.82</v>
      </c>
      <c r="E829">
        <v>1979.42</v>
      </c>
      <c r="F829">
        <v>2786.24</v>
      </c>
      <c r="G829">
        <v>0.15720000000000001</v>
      </c>
    </row>
    <row r="830" spans="1:7" x14ac:dyDescent="0.25">
      <c r="A830">
        <v>11.52</v>
      </c>
      <c r="B830">
        <v>12.532999999999999</v>
      </c>
      <c r="C830">
        <v>189.952</v>
      </c>
      <c r="D830">
        <v>807.48</v>
      </c>
      <c r="E830">
        <v>1978.88</v>
      </c>
      <c r="F830">
        <v>2786.36</v>
      </c>
      <c r="G830">
        <v>0.15679999999999999</v>
      </c>
    </row>
    <row r="831" spans="1:7" x14ac:dyDescent="0.25">
      <c r="A831">
        <v>11.52</v>
      </c>
      <c r="B831">
        <v>12.532999999999999</v>
      </c>
      <c r="C831">
        <v>189.952</v>
      </c>
      <c r="D831">
        <v>807.48</v>
      </c>
      <c r="E831">
        <v>1978.88</v>
      </c>
      <c r="F831">
        <v>2786.36</v>
      </c>
      <c r="G831">
        <v>0.15679999999999999</v>
      </c>
    </row>
    <row r="832" spans="1:7" x14ac:dyDescent="0.25">
      <c r="A832">
        <v>11.55</v>
      </c>
      <c r="B832">
        <v>12.563000000000001</v>
      </c>
      <c r="C832">
        <v>190.06</v>
      </c>
      <c r="D832">
        <v>807.97500000000002</v>
      </c>
      <c r="E832">
        <v>1978.4749999999999</v>
      </c>
      <c r="F832">
        <v>2786.45</v>
      </c>
      <c r="G832">
        <v>0.1565</v>
      </c>
    </row>
    <row r="833" spans="1:7" x14ac:dyDescent="0.25">
      <c r="A833">
        <v>11.56</v>
      </c>
      <c r="B833">
        <v>12.573</v>
      </c>
      <c r="C833">
        <v>190.096</v>
      </c>
      <c r="D833">
        <v>808.14</v>
      </c>
      <c r="E833">
        <v>1978.34</v>
      </c>
      <c r="F833">
        <v>2786.48</v>
      </c>
      <c r="G833">
        <v>0.15640000000000001</v>
      </c>
    </row>
    <row r="834" spans="1:7" x14ac:dyDescent="0.25">
      <c r="A834">
        <v>11.57</v>
      </c>
      <c r="B834">
        <v>12.583</v>
      </c>
      <c r="C834">
        <v>190.13200000000001</v>
      </c>
      <c r="D834">
        <v>808.30499999999995</v>
      </c>
      <c r="E834">
        <v>1978.2049999999999</v>
      </c>
      <c r="F834">
        <v>2786.51</v>
      </c>
      <c r="G834">
        <v>0.15629999999999999</v>
      </c>
    </row>
    <row r="835" spans="1:7" x14ac:dyDescent="0.25">
      <c r="A835">
        <v>11.59</v>
      </c>
      <c r="B835">
        <v>12.603</v>
      </c>
      <c r="C835">
        <v>190.20400000000001</v>
      </c>
      <c r="D835">
        <v>808.63499999999999</v>
      </c>
      <c r="E835">
        <v>1977.9349999999999</v>
      </c>
      <c r="F835">
        <v>2786.57</v>
      </c>
      <c r="G835">
        <v>0.15609999999999999</v>
      </c>
    </row>
    <row r="836" spans="1:7" x14ac:dyDescent="0.25">
      <c r="A836">
        <v>11.6</v>
      </c>
      <c r="B836">
        <v>12.613</v>
      </c>
      <c r="C836">
        <v>190.24</v>
      </c>
      <c r="D836">
        <v>808.8</v>
      </c>
      <c r="E836">
        <v>1977.8</v>
      </c>
      <c r="F836">
        <v>2786.6</v>
      </c>
      <c r="G836">
        <v>0.156</v>
      </c>
    </row>
    <row r="837" spans="1:7" x14ac:dyDescent="0.25">
      <c r="A837">
        <v>11.62</v>
      </c>
      <c r="B837">
        <v>12.632999999999999</v>
      </c>
      <c r="C837">
        <v>190.31299999999999</v>
      </c>
      <c r="D837">
        <v>809.12</v>
      </c>
      <c r="E837">
        <v>1977.53</v>
      </c>
      <c r="F837">
        <v>2786.65</v>
      </c>
      <c r="G837">
        <v>0.15570000000000001</v>
      </c>
    </row>
    <row r="838" spans="1:7" x14ac:dyDescent="0.25">
      <c r="A838">
        <v>11.64</v>
      </c>
      <c r="B838">
        <v>12.653</v>
      </c>
      <c r="C838">
        <v>190.386</v>
      </c>
      <c r="D838">
        <v>809.44</v>
      </c>
      <c r="E838">
        <v>1977.26</v>
      </c>
      <c r="F838">
        <v>2786.7</v>
      </c>
      <c r="G838">
        <v>0.15540000000000001</v>
      </c>
    </row>
    <row r="839" spans="1:7" x14ac:dyDescent="0.25">
      <c r="A839">
        <v>11.66</v>
      </c>
      <c r="B839">
        <v>12.673</v>
      </c>
      <c r="C839">
        <v>190.459</v>
      </c>
      <c r="D839">
        <v>809.76</v>
      </c>
      <c r="E839">
        <v>1976.99</v>
      </c>
      <c r="F839">
        <v>2786.75</v>
      </c>
      <c r="G839">
        <v>0.15509999999999999</v>
      </c>
    </row>
    <row r="840" spans="1:7" x14ac:dyDescent="0.25">
      <c r="A840">
        <v>11.68</v>
      </c>
      <c r="B840">
        <v>12.693</v>
      </c>
      <c r="C840">
        <v>190.53200000000001</v>
      </c>
      <c r="D840">
        <v>810.08</v>
      </c>
      <c r="E840">
        <v>1976.72</v>
      </c>
      <c r="F840">
        <v>2786.8</v>
      </c>
      <c r="G840">
        <v>0.15479999999999999</v>
      </c>
    </row>
    <row r="841" spans="1:7" x14ac:dyDescent="0.25">
      <c r="A841">
        <v>11.7</v>
      </c>
      <c r="B841">
        <v>12.712999999999999</v>
      </c>
      <c r="C841">
        <v>190.60499999999999</v>
      </c>
      <c r="D841">
        <v>810.4</v>
      </c>
      <c r="E841">
        <v>1976.45</v>
      </c>
      <c r="F841">
        <v>2786.85</v>
      </c>
      <c r="G841">
        <v>0.1545</v>
      </c>
    </row>
    <row r="842" spans="1:7" x14ac:dyDescent="0.25">
      <c r="A842">
        <v>11.7</v>
      </c>
      <c r="B842">
        <v>12.712999999999999</v>
      </c>
      <c r="C842">
        <v>190.60499999999999</v>
      </c>
      <c r="D842">
        <v>810.4</v>
      </c>
      <c r="E842">
        <v>1976.45</v>
      </c>
      <c r="F842">
        <v>2786.85</v>
      </c>
      <c r="G842">
        <v>0.1545</v>
      </c>
    </row>
    <row r="843" spans="1:7" x14ac:dyDescent="0.25">
      <c r="A843">
        <v>11.73</v>
      </c>
      <c r="B843">
        <v>12.743</v>
      </c>
      <c r="C843">
        <v>190.71449999999999</v>
      </c>
      <c r="D843">
        <v>810.88</v>
      </c>
      <c r="E843">
        <v>1976.0450000000001</v>
      </c>
      <c r="F843">
        <v>2786.9250000000002</v>
      </c>
      <c r="G843">
        <v>0.15404999999999999</v>
      </c>
    </row>
    <row r="844" spans="1:7" x14ac:dyDescent="0.25">
      <c r="A844">
        <v>11.76</v>
      </c>
      <c r="B844">
        <v>12.773</v>
      </c>
      <c r="C844">
        <v>190.82400000000001</v>
      </c>
      <c r="D844">
        <v>811.36</v>
      </c>
      <c r="E844">
        <v>1975.64</v>
      </c>
      <c r="F844">
        <v>2787</v>
      </c>
      <c r="G844">
        <v>0.15359999999999999</v>
      </c>
    </row>
    <row r="845" spans="1:7" x14ac:dyDescent="0.25">
      <c r="A845">
        <v>11.78</v>
      </c>
      <c r="B845">
        <v>12.792999999999999</v>
      </c>
      <c r="C845">
        <v>190.89699999999999</v>
      </c>
      <c r="D845">
        <v>811.68</v>
      </c>
      <c r="E845">
        <v>1975.37</v>
      </c>
      <c r="F845">
        <v>2787.05</v>
      </c>
      <c r="G845">
        <v>0.15329999999999999</v>
      </c>
    </row>
    <row r="846" spans="1:7" x14ac:dyDescent="0.25">
      <c r="A846">
        <v>11.8</v>
      </c>
      <c r="B846">
        <v>12.813000000000001</v>
      </c>
      <c r="C846">
        <v>190.97</v>
      </c>
      <c r="D846">
        <v>812</v>
      </c>
      <c r="E846">
        <v>1975.1</v>
      </c>
      <c r="F846">
        <v>2787.1</v>
      </c>
      <c r="G846">
        <v>0.153</v>
      </c>
    </row>
    <row r="847" spans="1:7" x14ac:dyDescent="0.25">
      <c r="A847">
        <v>11.83</v>
      </c>
      <c r="B847">
        <v>12.843</v>
      </c>
      <c r="C847">
        <v>191.07650000000001</v>
      </c>
      <c r="D847">
        <v>812.46500000000003</v>
      </c>
      <c r="E847">
        <v>1974.71</v>
      </c>
      <c r="F847">
        <v>2787.1750000000002</v>
      </c>
      <c r="G847">
        <v>0.1527</v>
      </c>
    </row>
    <row r="848" spans="1:7" x14ac:dyDescent="0.25">
      <c r="A848">
        <v>11.84</v>
      </c>
      <c r="B848">
        <v>12.853</v>
      </c>
      <c r="C848">
        <v>191.11199999999999</v>
      </c>
      <c r="D848">
        <v>812.62</v>
      </c>
      <c r="E848">
        <v>1974.58</v>
      </c>
      <c r="F848">
        <v>2787.2</v>
      </c>
      <c r="G848">
        <v>0.15260000000000001</v>
      </c>
    </row>
    <row r="849" spans="1:7" x14ac:dyDescent="0.25">
      <c r="A849">
        <v>11.85</v>
      </c>
      <c r="B849">
        <v>12.863</v>
      </c>
      <c r="C849">
        <v>191.14750000000001</v>
      </c>
      <c r="D849">
        <v>812.77499999999998</v>
      </c>
      <c r="E849">
        <v>1974.45</v>
      </c>
      <c r="F849">
        <v>2787.2249999999999</v>
      </c>
      <c r="G849">
        <v>0.1525</v>
      </c>
    </row>
    <row r="850" spans="1:7" x14ac:dyDescent="0.25">
      <c r="A850">
        <v>11.88</v>
      </c>
      <c r="B850">
        <v>12.893000000000001</v>
      </c>
      <c r="C850">
        <v>191.25399999999999</v>
      </c>
      <c r="D850">
        <v>813.24</v>
      </c>
      <c r="E850">
        <v>1974.06</v>
      </c>
      <c r="F850">
        <v>2787.3</v>
      </c>
      <c r="G850">
        <v>0.1522</v>
      </c>
    </row>
    <row r="851" spans="1:7" x14ac:dyDescent="0.25">
      <c r="A851">
        <v>11.88</v>
      </c>
      <c r="B851">
        <v>12.893000000000001</v>
      </c>
      <c r="C851">
        <v>191.25399999999999</v>
      </c>
      <c r="D851">
        <v>813.24</v>
      </c>
      <c r="E851">
        <v>1974.06</v>
      </c>
      <c r="F851">
        <v>2787.3</v>
      </c>
      <c r="G851">
        <v>0.1522</v>
      </c>
    </row>
    <row r="852" spans="1:7" x14ac:dyDescent="0.25">
      <c r="A852">
        <v>11.88</v>
      </c>
      <c r="B852">
        <v>12.893000000000001</v>
      </c>
      <c r="C852">
        <v>191.25399999999999</v>
      </c>
      <c r="D852">
        <v>813.24</v>
      </c>
      <c r="E852">
        <v>1974.06</v>
      </c>
      <c r="F852">
        <v>2787.3</v>
      </c>
      <c r="G852">
        <v>0.1522</v>
      </c>
    </row>
    <row r="853" spans="1:7" x14ac:dyDescent="0.25">
      <c r="A853">
        <v>11.9</v>
      </c>
      <c r="B853">
        <v>12.913</v>
      </c>
      <c r="C853">
        <v>191.32499999999999</v>
      </c>
      <c r="D853">
        <v>813.55</v>
      </c>
      <c r="E853">
        <v>1973.8</v>
      </c>
      <c r="F853">
        <v>2787.35</v>
      </c>
      <c r="G853">
        <v>0.152</v>
      </c>
    </row>
    <row r="854" spans="1:7" x14ac:dyDescent="0.25">
      <c r="A854">
        <v>11.9</v>
      </c>
      <c r="B854">
        <v>12.913</v>
      </c>
      <c r="C854">
        <v>191.32499999999999</v>
      </c>
      <c r="D854">
        <v>813.55</v>
      </c>
      <c r="E854">
        <v>1973.8</v>
      </c>
      <c r="F854">
        <v>2787.35</v>
      </c>
      <c r="G854">
        <v>0.152</v>
      </c>
    </row>
    <row r="855" spans="1:7" x14ac:dyDescent="0.25">
      <c r="A855">
        <v>11.96</v>
      </c>
      <c r="B855">
        <v>12.973000000000001</v>
      </c>
      <c r="C855">
        <v>191.53800000000001</v>
      </c>
      <c r="D855">
        <v>814.48</v>
      </c>
      <c r="E855">
        <v>1973.02</v>
      </c>
      <c r="F855">
        <v>2787.5</v>
      </c>
      <c r="G855">
        <v>0.15140000000000001</v>
      </c>
    </row>
    <row r="856" spans="1:7" x14ac:dyDescent="0.25">
      <c r="A856">
        <v>11.97</v>
      </c>
      <c r="B856">
        <v>12.983000000000001</v>
      </c>
      <c r="C856">
        <v>191.5735</v>
      </c>
      <c r="D856">
        <v>814.63499999999999</v>
      </c>
      <c r="E856">
        <v>1972.89</v>
      </c>
      <c r="F856">
        <v>2787.5250000000001</v>
      </c>
      <c r="G856">
        <v>0.15129999999999999</v>
      </c>
    </row>
    <row r="857" spans="1:7" x14ac:dyDescent="0.25">
      <c r="A857">
        <v>12</v>
      </c>
      <c r="B857">
        <v>13.013</v>
      </c>
      <c r="C857">
        <v>191.68</v>
      </c>
      <c r="D857">
        <v>815.1</v>
      </c>
      <c r="E857">
        <v>1972.5</v>
      </c>
      <c r="F857">
        <v>2787.6</v>
      </c>
      <c r="G857">
        <v>0.151</v>
      </c>
    </row>
    <row r="858" spans="1:7" x14ac:dyDescent="0.25">
      <c r="A858">
        <v>12.04</v>
      </c>
      <c r="B858">
        <v>13.053000000000001</v>
      </c>
      <c r="C858">
        <v>191.82</v>
      </c>
      <c r="D858">
        <v>815.74</v>
      </c>
      <c r="E858">
        <v>1971.98</v>
      </c>
      <c r="F858">
        <v>2787.72</v>
      </c>
      <c r="G858">
        <v>0.15060000000000001</v>
      </c>
    </row>
    <row r="859" spans="1:7" x14ac:dyDescent="0.25">
      <c r="A859">
        <v>12.06</v>
      </c>
      <c r="B859">
        <v>13.073</v>
      </c>
      <c r="C859">
        <v>191.89</v>
      </c>
      <c r="D859">
        <v>816.06</v>
      </c>
      <c r="E859">
        <v>1971.72</v>
      </c>
      <c r="F859">
        <v>2787.78</v>
      </c>
      <c r="G859">
        <v>0.15040000000000001</v>
      </c>
    </row>
    <row r="860" spans="1:7" x14ac:dyDescent="0.25">
      <c r="A860">
        <v>12.07</v>
      </c>
      <c r="B860">
        <v>13.083</v>
      </c>
      <c r="C860">
        <v>191.92500000000001</v>
      </c>
      <c r="D860">
        <v>816.22</v>
      </c>
      <c r="E860">
        <v>1971.59</v>
      </c>
      <c r="F860">
        <v>2787.81</v>
      </c>
      <c r="G860">
        <v>0.15029999999999999</v>
      </c>
    </row>
    <row r="861" spans="1:7" x14ac:dyDescent="0.25">
      <c r="A861">
        <v>12.09</v>
      </c>
      <c r="B861">
        <v>13.103</v>
      </c>
      <c r="C861">
        <v>191.995</v>
      </c>
      <c r="D861">
        <v>816.54</v>
      </c>
      <c r="E861">
        <v>1971.33</v>
      </c>
      <c r="F861">
        <v>2787.87</v>
      </c>
      <c r="G861">
        <v>0.15010000000000001</v>
      </c>
    </row>
    <row r="862" spans="1:7" x14ac:dyDescent="0.25">
      <c r="A862">
        <v>12.1</v>
      </c>
      <c r="B862">
        <v>13.113</v>
      </c>
      <c r="C862">
        <v>192.03</v>
      </c>
      <c r="D862">
        <v>816.7</v>
      </c>
      <c r="E862">
        <v>1971.2</v>
      </c>
      <c r="F862">
        <v>2787.9</v>
      </c>
      <c r="G862">
        <v>0.15</v>
      </c>
    </row>
    <row r="863" spans="1:7" x14ac:dyDescent="0.25">
      <c r="A863">
        <v>12.15</v>
      </c>
      <c r="B863">
        <v>13.163</v>
      </c>
      <c r="C863">
        <v>192.20500000000001</v>
      </c>
      <c r="D863">
        <v>817.5</v>
      </c>
      <c r="E863">
        <v>1970.55</v>
      </c>
      <c r="F863">
        <v>2788.05</v>
      </c>
      <c r="G863">
        <v>0.14949999999999999</v>
      </c>
    </row>
    <row r="864" spans="1:7" x14ac:dyDescent="0.25">
      <c r="A864">
        <v>12.16</v>
      </c>
      <c r="B864">
        <v>13.173</v>
      </c>
      <c r="C864">
        <v>192.24</v>
      </c>
      <c r="D864">
        <v>817.66</v>
      </c>
      <c r="E864">
        <v>1970.42</v>
      </c>
      <c r="F864">
        <v>2788.08</v>
      </c>
      <c r="G864">
        <v>0.14940000000000001</v>
      </c>
    </row>
    <row r="865" spans="1:7" x14ac:dyDescent="0.25">
      <c r="A865">
        <v>12.18</v>
      </c>
      <c r="B865">
        <v>13.193</v>
      </c>
      <c r="C865">
        <v>192.31</v>
      </c>
      <c r="D865">
        <v>817.98</v>
      </c>
      <c r="E865">
        <v>1970.16</v>
      </c>
      <c r="F865">
        <v>2788.14</v>
      </c>
      <c r="G865">
        <v>0.1492</v>
      </c>
    </row>
    <row r="866" spans="1:7" x14ac:dyDescent="0.25">
      <c r="A866">
        <v>12.2</v>
      </c>
      <c r="B866">
        <v>13.212999999999999</v>
      </c>
      <c r="C866">
        <v>192.38</v>
      </c>
      <c r="D866">
        <v>818.3</v>
      </c>
      <c r="E866">
        <v>1969.9</v>
      </c>
      <c r="F866">
        <v>2788.2</v>
      </c>
      <c r="G866">
        <v>0.14899999999999999</v>
      </c>
    </row>
    <row r="867" spans="1:7" x14ac:dyDescent="0.25">
      <c r="A867">
        <v>12.22</v>
      </c>
      <c r="B867">
        <v>13.233000000000001</v>
      </c>
      <c r="C867">
        <v>192.45</v>
      </c>
      <c r="D867">
        <v>818.61</v>
      </c>
      <c r="E867">
        <v>1969.63</v>
      </c>
      <c r="F867">
        <v>2788.24</v>
      </c>
      <c r="G867">
        <v>0.14879999999999999</v>
      </c>
    </row>
    <row r="868" spans="1:7" x14ac:dyDescent="0.25">
      <c r="A868">
        <v>12.24</v>
      </c>
      <c r="B868">
        <v>13.253</v>
      </c>
      <c r="C868">
        <v>192.52</v>
      </c>
      <c r="D868">
        <v>818.92</v>
      </c>
      <c r="E868">
        <v>1969.36</v>
      </c>
      <c r="F868">
        <v>2788.28</v>
      </c>
      <c r="G868">
        <v>0.14860000000000001</v>
      </c>
    </row>
    <row r="869" spans="1:7" x14ac:dyDescent="0.25">
      <c r="A869">
        <v>12.24</v>
      </c>
      <c r="B869">
        <v>13.253</v>
      </c>
      <c r="C869">
        <v>192.52</v>
      </c>
      <c r="D869">
        <v>818.92</v>
      </c>
      <c r="E869">
        <v>1969.36</v>
      </c>
      <c r="F869">
        <v>2788.28</v>
      </c>
      <c r="G869">
        <v>0.14860000000000001</v>
      </c>
    </row>
    <row r="870" spans="1:7" x14ac:dyDescent="0.25">
      <c r="A870">
        <v>12.3</v>
      </c>
      <c r="B870">
        <v>13.313000000000001</v>
      </c>
      <c r="C870">
        <v>192.73</v>
      </c>
      <c r="D870">
        <v>819.85</v>
      </c>
      <c r="E870">
        <v>1968.55</v>
      </c>
      <c r="F870">
        <v>2788.4</v>
      </c>
      <c r="G870">
        <v>0.14799999999999999</v>
      </c>
    </row>
    <row r="871" spans="1:7" x14ac:dyDescent="0.25">
      <c r="A871">
        <v>12.32</v>
      </c>
      <c r="B871">
        <v>13.333</v>
      </c>
      <c r="C871">
        <v>192.8</v>
      </c>
      <c r="D871">
        <v>820.16</v>
      </c>
      <c r="E871">
        <v>1968.28</v>
      </c>
      <c r="F871">
        <v>2788.44</v>
      </c>
      <c r="G871">
        <v>0.14779999999999999</v>
      </c>
    </row>
    <row r="872" spans="1:7" x14ac:dyDescent="0.25">
      <c r="A872">
        <v>12.35</v>
      </c>
      <c r="B872">
        <v>13.363</v>
      </c>
      <c r="C872">
        <v>192.905</v>
      </c>
      <c r="D872">
        <v>820.625</v>
      </c>
      <c r="E872">
        <v>1967.875</v>
      </c>
      <c r="F872">
        <v>2788.5</v>
      </c>
      <c r="G872">
        <v>0.14749999999999999</v>
      </c>
    </row>
    <row r="873" spans="1:7" x14ac:dyDescent="0.25">
      <c r="A873">
        <v>12.4</v>
      </c>
      <c r="B873">
        <v>13.413</v>
      </c>
      <c r="C873">
        <v>193.08</v>
      </c>
      <c r="D873">
        <v>821.4</v>
      </c>
      <c r="E873">
        <v>1967.2</v>
      </c>
      <c r="F873">
        <v>2788.6</v>
      </c>
      <c r="G873">
        <v>0.14699999999999999</v>
      </c>
    </row>
    <row r="874" spans="1:7" x14ac:dyDescent="0.25">
      <c r="A874">
        <v>12.41</v>
      </c>
      <c r="B874">
        <v>13.423</v>
      </c>
      <c r="C874">
        <v>193.11449999999999</v>
      </c>
      <c r="D874">
        <v>821.55499999999995</v>
      </c>
      <c r="E874">
        <v>1967.07</v>
      </c>
      <c r="F874">
        <v>2788.625</v>
      </c>
      <c r="G874">
        <v>0.1469</v>
      </c>
    </row>
    <row r="875" spans="1:7" x14ac:dyDescent="0.25">
      <c r="A875">
        <v>12.42</v>
      </c>
      <c r="B875">
        <v>13.433</v>
      </c>
      <c r="C875">
        <v>193.149</v>
      </c>
      <c r="D875">
        <v>821.71</v>
      </c>
      <c r="E875">
        <v>1966.94</v>
      </c>
      <c r="F875">
        <v>2788.65</v>
      </c>
      <c r="G875">
        <v>0.14680000000000001</v>
      </c>
    </row>
    <row r="876" spans="1:7" x14ac:dyDescent="0.25">
      <c r="A876">
        <v>12.45</v>
      </c>
      <c r="B876">
        <v>13.462999999999999</v>
      </c>
      <c r="C876">
        <v>193.2525</v>
      </c>
      <c r="D876">
        <v>822.17499999999995</v>
      </c>
      <c r="E876">
        <v>1966.55</v>
      </c>
      <c r="F876">
        <v>2788.7249999999999</v>
      </c>
      <c r="G876">
        <v>0.14649999999999999</v>
      </c>
    </row>
    <row r="877" spans="1:7" x14ac:dyDescent="0.25">
      <c r="A877">
        <v>12.46</v>
      </c>
      <c r="B877">
        <v>13.473000000000001</v>
      </c>
      <c r="C877">
        <v>193.28700000000001</v>
      </c>
      <c r="D877">
        <v>822.33</v>
      </c>
      <c r="E877">
        <v>1966.42</v>
      </c>
      <c r="F877">
        <v>2788.75</v>
      </c>
      <c r="G877">
        <v>0.1464</v>
      </c>
    </row>
    <row r="878" spans="1:7" x14ac:dyDescent="0.25">
      <c r="A878">
        <v>12.48</v>
      </c>
      <c r="B878">
        <v>13.493</v>
      </c>
      <c r="C878">
        <v>193.35599999999999</v>
      </c>
      <c r="D878">
        <v>822.64</v>
      </c>
      <c r="E878">
        <v>1966.16</v>
      </c>
      <c r="F878">
        <v>2788.8</v>
      </c>
      <c r="G878">
        <v>0.1462</v>
      </c>
    </row>
    <row r="879" spans="1:7" x14ac:dyDescent="0.25">
      <c r="A879">
        <v>12.54</v>
      </c>
      <c r="B879">
        <v>13.553000000000001</v>
      </c>
      <c r="C879">
        <v>193.56299999999999</v>
      </c>
      <c r="D879">
        <v>823.57</v>
      </c>
      <c r="E879">
        <v>1965.38</v>
      </c>
      <c r="F879">
        <v>2788.95</v>
      </c>
      <c r="G879">
        <v>0.14560000000000001</v>
      </c>
    </row>
    <row r="880" spans="1:7" x14ac:dyDescent="0.25">
      <c r="A880">
        <v>12.54</v>
      </c>
      <c r="B880">
        <v>13.553000000000001</v>
      </c>
      <c r="C880">
        <v>193.56299999999999</v>
      </c>
      <c r="D880">
        <v>823.57</v>
      </c>
      <c r="E880">
        <v>1965.38</v>
      </c>
      <c r="F880">
        <v>2788.95</v>
      </c>
      <c r="G880">
        <v>0.14560000000000001</v>
      </c>
    </row>
    <row r="881" spans="1:7" x14ac:dyDescent="0.25">
      <c r="A881">
        <v>12.58</v>
      </c>
      <c r="B881">
        <v>13.593</v>
      </c>
      <c r="C881">
        <v>193.70099999999999</v>
      </c>
      <c r="D881">
        <v>824.19</v>
      </c>
      <c r="E881">
        <v>1964.86</v>
      </c>
      <c r="F881">
        <v>2789.05</v>
      </c>
      <c r="G881">
        <v>0.1452</v>
      </c>
    </row>
    <row r="882" spans="1:7" x14ac:dyDescent="0.25">
      <c r="A882">
        <v>12.6</v>
      </c>
      <c r="B882">
        <v>13.613</v>
      </c>
      <c r="C882">
        <v>193.77</v>
      </c>
      <c r="D882">
        <v>824.5</v>
      </c>
      <c r="E882">
        <v>1964.6</v>
      </c>
      <c r="F882">
        <v>2789.1</v>
      </c>
      <c r="G882">
        <v>0.14499999999999999</v>
      </c>
    </row>
    <row r="883" spans="1:7" x14ac:dyDescent="0.25">
      <c r="A883">
        <v>12.6</v>
      </c>
      <c r="B883">
        <v>13.613</v>
      </c>
      <c r="C883">
        <v>193.77</v>
      </c>
      <c r="D883">
        <v>824.5</v>
      </c>
      <c r="E883">
        <v>1964.6</v>
      </c>
      <c r="F883">
        <v>2789.1</v>
      </c>
      <c r="G883">
        <v>0.14499999999999999</v>
      </c>
    </row>
    <row r="884" spans="1:7" x14ac:dyDescent="0.25">
      <c r="A884">
        <v>12.61</v>
      </c>
      <c r="B884">
        <v>13.622999999999999</v>
      </c>
      <c r="C884">
        <v>193.803</v>
      </c>
      <c r="D884">
        <v>824.65</v>
      </c>
      <c r="E884">
        <v>1964.4749999999999</v>
      </c>
      <c r="F884">
        <v>2789.125</v>
      </c>
      <c r="G884">
        <v>0.1449</v>
      </c>
    </row>
    <row r="885" spans="1:7" x14ac:dyDescent="0.25">
      <c r="A885">
        <v>12.64</v>
      </c>
      <c r="B885">
        <v>13.653</v>
      </c>
      <c r="C885">
        <v>193.90199999999999</v>
      </c>
      <c r="D885">
        <v>825.1</v>
      </c>
      <c r="E885">
        <v>1964.1</v>
      </c>
      <c r="F885">
        <v>2789.2</v>
      </c>
      <c r="G885">
        <v>0.14460000000000001</v>
      </c>
    </row>
    <row r="886" spans="1:7" x14ac:dyDescent="0.25">
      <c r="A886">
        <v>12.65</v>
      </c>
      <c r="B886">
        <v>13.663</v>
      </c>
      <c r="C886">
        <v>193.935</v>
      </c>
      <c r="D886">
        <v>825.25</v>
      </c>
      <c r="E886">
        <v>1963.9749999999999</v>
      </c>
      <c r="F886">
        <v>2789.2249999999999</v>
      </c>
      <c r="G886">
        <v>0.14449999999999999</v>
      </c>
    </row>
    <row r="887" spans="1:7" x14ac:dyDescent="0.25">
      <c r="A887">
        <v>12.72</v>
      </c>
      <c r="B887">
        <v>13.733000000000001</v>
      </c>
      <c r="C887">
        <v>194.166</v>
      </c>
      <c r="D887">
        <v>826.3</v>
      </c>
      <c r="E887">
        <v>1963.1</v>
      </c>
      <c r="F887">
        <v>2789.4</v>
      </c>
      <c r="G887">
        <v>0.14380000000000001</v>
      </c>
    </row>
    <row r="888" spans="1:7" x14ac:dyDescent="0.25">
      <c r="A888">
        <v>12.73</v>
      </c>
      <c r="B888">
        <v>13.743</v>
      </c>
      <c r="C888">
        <v>194.19900000000001</v>
      </c>
      <c r="D888">
        <v>826.45</v>
      </c>
      <c r="E888">
        <v>1962.9749999999999</v>
      </c>
      <c r="F888">
        <v>2789.4250000000002</v>
      </c>
      <c r="G888">
        <v>0.14369999999999999</v>
      </c>
    </row>
    <row r="889" spans="1:7" x14ac:dyDescent="0.25">
      <c r="A889">
        <v>12.74</v>
      </c>
      <c r="B889">
        <v>13.753</v>
      </c>
      <c r="C889">
        <v>194.232</v>
      </c>
      <c r="D889">
        <v>826.6</v>
      </c>
      <c r="E889">
        <v>1962.85</v>
      </c>
      <c r="F889">
        <v>2789.45</v>
      </c>
      <c r="G889">
        <v>0.14360000000000001</v>
      </c>
    </row>
    <row r="890" spans="1:7" x14ac:dyDescent="0.25">
      <c r="A890">
        <v>12.74</v>
      </c>
      <c r="B890">
        <v>13.753</v>
      </c>
      <c r="C890">
        <v>194.232</v>
      </c>
      <c r="D890">
        <v>826.6</v>
      </c>
      <c r="E890">
        <v>1962.85</v>
      </c>
      <c r="F890">
        <v>2789.45</v>
      </c>
      <c r="G890">
        <v>0.14360000000000001</v>
      </c>
    </row>
    <row r="891" spans="1:7" x14ac:dyDescent="0.25">
      <c r="A891">
        <v>12.75</v>
      </c>
      <c r="B891">
        <v>13.763</v>
      </c>
      <c r="C891">
        <v>194.26499999999999</v>
      </c>
      <c r="D891">
        <v>826.75</v>
      </c>
      <c r="E891">
        <v>1962.7249999999999</v>
      </c>
      <c r="F891">
        <v>2789.4749999999999</v>
      </c>
      <c r="G891">
        <v>0.14349999999999999</v>
      </c>
    </row>
    <row r="892" spans="1:7" x14ac:dyDescent="0.25">
      <c r="A892">
        <v>12.76</v>
      </c>
      <c r="B892">
        <v>13.773</v>
      </c>
      <c r="C892">
        <v>194.298</v>
      </c>
      <c r="D892">
        <v>826.9</v>
      </c>
      <c r="E892">
        <v>1962.6</v>
      </c>
      <c r="F892">
        <v>2789.5</v>
      </c>
      <c r="G892">
        <v>0.1434</v>
      </c>
    </row>
    <row r="893" spans="1:7" x14ac:dyDescent="0.25">
      <c r="A893">
        <v>12.78</v>
      </c>
      <c r="B893">
        <v>13.792999999999999</v>
      </c>
      <c r="C893">
        <v>194.364</v>
      </c>
      <c r="D893">
        <v>827.2</v>
      </c>
      <c r="E893">
        <v>1962.35</v>
      </c>
      <c r="F893">
        <v>2789.55</v>
      </c>
      <c r="G893">
        <v>0.14319999999999999</v>
      </c>
    </row>
    <row r="894" spans="1:7" x14ac:dyDescent="0.25">
      <c r="A894">
        <v>12.8</v>
      </c>
      <c r="B894">
        <v>13.813000000000001</v>
      </c>
      <c r="C894">
        <v>194.43</v>
      </c>
      <c r="D894">
        <v>827.5</v>
      </c>
      <c r="E894">
        <v>1962.1</v>
      </c>
      <c r="F894">
        <v>2789.6</v>
      </c>
      <c r="G894">
        <v>0.14299999999999999</v>
      </c>
    </row>
    <row r="895" spans="1:7" x14ac:dyDescent="0.25">
      <c r="A895">
        <v>12.87</v>
      </c>
      <c r="B895">
        <v>13.882999999999999</v>
      </c>
      <c r="C895">
        <v>194.6645</v>
      </c>
      <c r="D895">
        <v>828.51499999999999</v>
      </c>
      <c r="E895">
        <v>1961.2249999999999</v>
      </c>
      <c r="F895">
        <v>2789.74</v>
      </c>
      <c r="G895">
        <v>0.14230000000000001</v>
      </c>
    </row>
    <row r="896" spans="1:7" x14ac:dyDescent="0.25">
      <c r="A896">
        <v>12.88</v>
      </c>
      <c r="B896">
        <v>13.893000000000001</v>
      </c>
      <c r="C896">
        <v>194.69800000000001</v>
      </c>
      <c r="D896">
        <v>828.66</v>
      </c>
      <c r="E896">
        <v>1961.1</v>
      </c>
      <c r="F896">
        <v>2789.76</v>
      </c>
      <c r="G896">
        <v>0.14219999999999999</v>
      </c>
    </row>
    <row r="897" spans="1:7" x14ac:dyDescent="0.25">
      <c r="A897">
        <v>12.9</v>
      </c>
      <c r="B897">
        <v>13.913</v>
      </c>
      <c r="C897">
        <v>194.76499999999999</v>
      </c>
      <c r="D897">
        <v>828.95</v>
      </c>
      <c r="E897">
        <v>1960.85</v>
      </c>
      <c r="F897">
        <v>2789.8</v>
      </c>
      <c r="G897">
        <v>0.14199999999999999</v>
      </c>
    </row>
    <row r="898" spans="1:7" x14ac:dyDescent="0.25">
      <c r="A898">
        <v>12.92</v>
      </c>
      <c r="B898">
        <v>13.933</v>
      </c>
      <c r="C898">
        <v>194.83199999999999</v>
      </c>
      <c r="D898">
        <v>829.24</v>
      </c>
      <c r="E898">
        <v>1960.6</v>
      </c>
      <c r="F898">
        <v>2789.84</v>
      </c>
      <c r="G898">
        <v>0.14180000000000001</v>
      </c>
    </row>
    <row r="899" spans="1:7" x14ac:dyDescent="0.25">
      <c r="A899">
        <v>12.96</v>
      </c>
      <c r="B899">
        <v>13.973000000000001</v>
      </c>
      <c r="C899">
        <v>194.96600000000001</v>
      </c>
      <c r="D899">
        <v>829.82</v>
      </c>
      <c r="E899">
        <v>1960.1</v>
      </c>
      <c r="F899">
        <v>2789.92</v>
      </c>
      <c r="G899">
        <v>0.1414</v>
      </c>
    </row>
    <row r="900" spans="1:7" x14ac:dyDescent="0.25">
      <c r="A900">
        <v>12.98</v>
      </c>
      <c r="B900">
        <v>13.993</v>
      </c>
      <c r="C900">
        <v>195.03299999999999</v>
      </c>
      <c r="D900">
        <v>830.11</v>
      </c>
      <c r="E900">
        <v>1959.85</v>
      </c>
      <c r="F900">
        <v>2789.96</v>
      </c>
      <c r="G900">
        <v>0.14119999999999999</v>
      </c>
    </row>
    <row r="901" spans="1:7" x14ac:dyDescent="0.25">
      <c r="A901">
        <v>13</v>
      </c>
      <c r="B901">
        <v>14.013</v>
      </c>
      <c r="C901">
        <v>195.1</v>
      </c>
      <c r="D901">
        <v>830.4</v>
      </c>
      <c r="E901">
        <v>1959.6</v>
      </c>
      <c r="F901">
        <v>2790</v>
      </c>
      <c r="G901">
        <v>0.14099999999999999</v>
      </c>
    </row>
    <row r="902" spans="1:7" x14ac:dyDescent="0.25">
      <c r="A902">
        <v>13.02</v>
      </c>
      <c r="B902">
        <v>14.032999999999999</v>
      </c>
      <c r="C902">
        <v>195.167</v>
      </c>
      <c r="D902">
        <v>830.7</v>
      </c>
      <c r="E902">
        <v>1959.35</v>
      </c>
      <c r="F902">
        <v>2790.05</v>
      </c>
      <c r="G902">
        <v>0.14080000000000001</v>
      </c>
    </row>
    <row r="903" spans="1:7" x14ac:dyDescent="0.25">
      <c r="A903">
        <v>13.05</v>
      </c>
      <c r="B903">
        <v>14.063000000000001</v>
      </c>
      <c r="C903">
        <v>195.26750000000001</v>
      </c>
      <c r="D903">
        <v>831.15</v>
      </c>
      <c r="E903">
        <v>1958.9749999999999</v>
      </c>
      <c r="F903">
        <v>2790.125</v>
      </c>
      <c r="G903">
        <v>0.14050000000000001</v>
      </c>
    </row>
    <row r="904" spans="1:7" x14ac:dyDescent="0.25">
      <c r="A904">
        <v>13.09</v>
      </c>
      <c r="B904">
        <v>14.103</v>
      </c>
      <c r="C904">
        <v>195.4015</v>
      </c>
      <c r="D904">
        <v>831.75</v>
      </c>
      <c r="E904">
        <v>1958.4749999999999</v>
      </c>
      <c r="F904">
        <v>2790.2249999999999</v>
      </c>
      <c r="G904">
        <v>0.1401</v>
      </c>
    </row>
    <row r="905" spans="1:7" x14ac:dyDescent="0.25">
      <c r="A905">
        <v>13.11</v>
      </c>
      <c r="B905">
        <v>14.122999999999999</v>
      </c>
      <c r="C905">
        <v>195.46850000000001</v>
      </c>
      <c r="D905">
        <v>832.05</v>
      </c>
      <c r="E905">
        <v>1958.2249999999999</v>
      </c>
      <c r="F905">
        <v>2790.2750000000001</v>
      </c>
      <c r="G905">
        <v>0.1399</v>
      </c>
    </row>
    <row r="906" spans="1:7" x14ac:dyDescent="0.25">
      <c r="A906">
        <v>13.12</v>
      </c>
      <c r="B906">
        <v>14.132999999999999</v>
      </c>
      <c r="C906">
        <v>195.50200000000001</v>
      </c>
      <c r="D906">
        <v>832.2</v>
      </c>
      <c r="E906">
        <v>1958.1</v>
      </c>
      <c r="F906">
        <v>2790.3</v>
      </c>
      <c r="G906">
        <v>0.13980000000000001</v>
      </c>
    </row>
    <row r="907" spans="1:7" x14ac:dyDescent="0.25">
      <c r="A907">
        <v>13.14</v>
      </c>
      <c r="B907">
        <v>14.153</v>
      </c>
      <c r="C907">
        <v>195.56899999999999</v>
      </c>
      <c r="D907">
        <v>832.5</v>
      </c>
      <c r="E907">
        <v>1957.85</v>
      </c>
      <c r="F907">
        <v>2790.35</v>
      </c>
      <c r="G907">
        <v>0.1396</v>
      </c>
    </row>
    <row r="908" spans="1:7" x14ac:dyDescent="0.25">
      <c r="A908">
        <v>13.16</v>
      </c>
      <c r="B908">
        <v>14.173</v>
      </c>
      <c r="C908">
        <v>195.636</v>
      </c>
      <c r="D908">
        <v>832.8</v>
      </c>
      <c r="E908">
        <v>1957.6</v>
      </c>
      <c r="F908">
        <v>2790.4</v>
      </c>
      <c r="G908">
        <v>0.1394</v>
      </c>
    </row>
    <row r="909" spans="1:7" x14ac:dyDescent="0.25">
      <c r="A909">
        <v>13.2</v>
      </c>
      <c r="B909">
        <v>14.212999999999999</v>
      </c>
      <c r="C909">
        <v>195.77</v>
      </c>
      <c r="D909">
        <v>833.4</v>
      </c>
      <c r="E909">
        <v>1957.1</v>
      </c>
      <c r="F909">
        <v>2790.5</v>
      </c>
      <c r="G909">
        <v>0.13900000000000001</v>
      </c>
    </row>
    <row r="910" spans="1:7" x14ac:dyDescent="0.25">
      <c r="A910">
        <v>13.2</v>
      </c>
      <c r="B910">
        <v>14.212999999999999</v>
      </c>
      <c r="C910">
        <v>195.77</v>
      </c>
      <c r="D910">
        <v>833.4</v>
      </c>
      <c r="E910">
        <v>1957.1</v>
      </c>
      <c r="F910">
        <v>2790.5</v>
      </c>
      <c r="G910">
        <v>0.13900000000000001</v>
      </c>
    </row>
    <row r="911" spans="1:7" x14ac:dyDescent="0.25">
      <c r="A911">
        <v>13.26</v>
      </c>
      <c r="B911">
        <v>14.273</v>
      </c>
      <c r="C911">
        <v>195.96799999999999</v>
      </c>
      <c r="D911">
        <v>834.3</v>
      </c>
      <c r="E911">
        <v>1956.32</v>
      </c>
      <c r="F911">
        <v>2790.62</v>
      </c>
      <c r="G911">
        <v>0.1384</v>
      </c>
    </row>
    <row r="912" spans="1:7" x14ac:dyDescent="0.25">
      <c r="A912">
        <v>13.28</v>
      </c>
      <c r="B912">
        <v>14.292999999999999</v>
      </c>
      <c r="C912">
        <v>196.03399999999999</v>
      </c>
      <c r="D912">
        <v>834.6</v>
      </c>
      <c r="E912">
        <v>1956.06</v>
      </c>
      <c r="F912">
        <v>2790.66</v>
      </c>
      <c r="G912">
        <v>0.13819999999999999</v>
      </c>
    </row>
    <row r="913" spans="1:7" x14ac:dyDescent="0.25">
      <c r="A913">
        <v>13.3</v>
      </c>
      <c r="B913">
        <v>14.313000000000001</v>
      </c>
      <c r="C913">
        <v>196.1</v>
      </c>
      <c r="D913">
        <v>834.9</v>
      </c>
      <c r="E913">
        <v>1955.8</v>
      </c>
      <c r="F913">
        <v>2790.7</v>
      </c>
      <c r="G913">
        <v>0.13800000000000001</v>
      </c>
    </row>
    <row r="914" spans="1:7" x14ac:dyDescent="0.25">
      <c r="A914">
        <v>13.32</v>
      </c>
      <c r="B914">
        <v>14.333</v>
      </c>
      <c r="C914">
        <v>196.166</v>
      </c>
      <c r="D914">
        <v>835.2</v>
      </c>
      <c r="E914">
        <v>1955.54</v>
      </c>
      <c r="F914">
        <v>2790.74</v>
      </c>
      <c r="G914">
        <v>0.13780000000000001</v>
      </c>
    </row>
    <row r="915" spans="1:7" x14ac:dyDescent="0.25">
      <c r="A915">
        <v>13.35</v>
      </c>
      <c r="B915">
        <v>14.363</v>
      </c>
      <c r="C915">
        <v>196.26499999999999</v>
      </c>
      <c r="D915">
        <v>835.65</v>
      </c>
      <c r="E915">
        <v>1955.15</v>
      </c>
      <c r="F915">
        <v>2790.8</v>
      </c>
      <c r="G915">
        <v>0.13750000000000001</v>
      </c>
    </row>
    <row r="916" spans="1:7" x14ac:dyDescent="0.25">
      <c r="A916">
        <v>13.4</v>
      </c>
      <c r="B916">
        <v>14.413</v>
      </c>
      <c r="C916">
        <v>196.43</v>
      </c>
      <c r="D916">
        <v>836.4</v>
      </c>
      <c r="E916">
        <v>1954.5</v>
      </c>
      <c r="F916">
        <v>2790.9</v>
      </c>
      <c r="G916">
        <v>0.13700000000000001</v>
      </c>
    </row>
    <row r="917" spans="1:7" x14ac:dyDescent="0.25">
      <c r="A917">
        <v>13.42</v>
      </c>
      <c r="B917">
        <v>14.433</v>
      </c>
      <c r="C917">
        <v>196.495</v>
      </c>
      <c r="D917">
        <v>836.69</v>
      </c>
      <c r="E917">
        <v>1954.25</v>
      </c>
      <c r="F917">
        <v>2790.94</v>
      </c>
      <c r="G917">
        <v>0.1368</v>
      </c>
    </row>
    <row r="918" spans="1:7" x14ac:dyDescent="0.25">
      <c r="A918">
        <v>13.43</v>
      </c>
      <c r="B918">
        <v>14.443</v>
      </c>
      <c r="C918">
        <v>196.5275</v>
      </c>
      <c r="D918">
        <v>836.83500000000004</v>
      </c>
      <c r="E918">
        <v>1954.125</v>
      </c>
      <c r="F918">
        <v>2790.96</v>
      </c>
      <c r="G918">
        <v>0.13669999999999999</v>
      </c>
    </row>
    <row r="919" spans="1:7" x14ac:dyDescent="0.25">
      <c r="A919">
        <v>13.44</v>
      </c>
      <c r="B919">
        <v>14.452999999999999</v>
      </c>
      <c r="C919">
        <v>196.56</v>
      </c>
      <c r="D919">
        <v>836.98</v>
      </c>
      <c r="E919">
        <v>1954</v>
      </c>
      <c r="F919">
        <v>2790.98</v>
      </c>
      <c r="G919">
        <v>0.1366</v>
      </c>
    </row>
    <row r="920" spans="1:7" x14ac:dyDescent="0.25">
      <c r="A920">
        <v>13.44</v>
      </c>
      <c r="B920">
        <v>14.452999999999999</v>
      </c>
      <c r="C920">
        <v>196.56</v>
      </c>
      <c r="D920">
        <v>836.98</v>
      </c>
      <c r="E920">
        <v>1954</v>
      </c>
      <c r="F920">
        <v>2790.98</v>
      </c>
      <c r="G920">
        <v>0.1366</v>
      </c>
    </row>
    <row r="921" spans="1:7" x14ac:dyDescent="0.25">
      <c r="A921">
        <v>13.49</v>
      </c>
      <c r="B921">
        <v>14.503</v>
      </c>
      <c r="C921">
        <v>196.7225</v>
      </c>
      <c r="D921">
        <v>837.70500000000004</v>
      </c>
      <c r="E921">
        <v>1953.375</v>
      </c>
      <c r="F921">
        <v>2791.08</v>
      </c>
      <c r="G921">
        <v>0.1361</v>
      </c>
    </row>
    <row r="922" spans="1:7" x14ac:dyDescent="0.25">
      <c r="A922">
        <v>13.5</v>
      </c>
      <c r="B922">
        <v>14.513</v>
      </c>
      <c r="C922">
        <v>196.755</v>
      </c>
      <c r="D922">
        <v>837.85</v>
      </c>
      <c r="E922">
        <v>1953.25</v>
      </c>
      <c r="F922">
        <v>2791.1</v>
      </c>
      <c r="G922">
        <v>0.13600000000000001</v>
      </c>
    </row>
    <row r="923" spans="1:7" x14ac:dyDescent="0.25">
      <c r="A923">
        <v>13.52</v>
      </c>
      <c r="B923">
        <v>14.532999999999999</v>
      </c>
      <c r="C923">
        <v>196.82</v>
      </c>
      <c r="D923">
        <v>838.14</v>
      </c>
      <c r="E923">
        <v>1953</v>
      </c>
      <c r="F923">
        <v>2791.14</v>
      </c>
      <c r="G923">
        <v>0.1358</v>
      </c>
    </row>
    <row r="924" spans="1:7" x14ac:dyDescent="0.25">
      <c r="A924">
        <v>13.58</v>
      </c>
      <c r="B924">
        <v>14.593</v>
      </c>
      <c r="C924">
        <v>197.01499999999999</v>
      </c>
      <c r="D924">
        <v>839.01</v>
      </c>
      <c r="E924">
        <v>1952.25</v>
      </c>
      <c r="F924">
        <v>2791.26</v>
      </c>
      <c r="G924">
        <v>0.13519999999999999</v>
      </c>
    </row>
    <row r="925" spans="1:7" x14ac:dyDescent="0.25">
      <c r="A925">
        <v>13.6</v>
      </c>
      <c r="B925">
        <v>14.613</v>
      </c>
      <c r="C925">
        <v>197.08</v>
      </c>
      <c r="D925">
        <v>839.3</v>
      </c>
      <c r="E925">
        <v>1952</v>
      </c>
      <c r="F925">
        <v>2791.3</v>
      </c>
      <c r="G925">
        <v>0.13500000000000001</v>
      </c>
    </row>
    <row r="926" spans="1:7" x14ac:dyDescent="0.25">
      <c r="A926">
        <v>13.6</v>
      </c>
      <c r="B926">
        <v>14.613</v>
      </c>
      <c r="C926">
        <v>197.08</v>
      </c>
      <c r="D926">
        <v>839.3</v>
      </c>
      <c r="E926">
        <v>1952</v>
      </c>
      <c r="F926">
        <v>2791.3</v>
      </c>
      <c r="G926">
        <v>0.13500000000000001</v>
      </c>
    </row>
    <row r="927" spans="1:7" x14ac:dyDescent="0.25">
      <c r="A927">
        <v>13.64</v>
      </c>
      <c r="B927">
        <v>14.653</v>
      </c>
      <c r="C927">
        <v>197.208</v>
      </c>
      <c r="D927">
        <v>839.88</v>
      </c>
      <c r="E927">
        <v>1951.52</v>
      </c>
      <c r="F927">
        <v>2791.4</v>
      </c>
      <c r="G927">
        <v>0.1346</v>
      </c>
    </row>
    <row r="928" spans="1:7" x14ac:dyDescent="0.25">
      <c r="A928">
        <v>13.65</v>
      </c>
      <c r="B928">
        <v>14.663</v>
      </c>
      <c r="C928">
        <v>197.24</v>
      </c>
      <c r="D928">
        <v>840.02499999999998</v>
      </c>
      <c r="E928">
        <v>1951.4</v>
      </c>
      <c r="F928">
        <v>2791.4250000000002</v>
      </c>
      <c r="G928">
        <v>0.13450000000000001</v>
      </c>
    </row>
    <row r="929" spans="1:7" x14ac:dyDescent="0.25">
      <c r="A929">
        <v>13.68</v>
      </c>
      <c r="B929">
        <v>14.693</v>
      </c>
      <c r="C929">
        <v>197.33600000000001</v>
      </c>
      <c r="D929">
        <v>840.46</v>
      </c>
      <c r="E929">
        <v>1951.04</v>
      </c>
      <c r="F929">
        <v>2791.5</v>
      </c>
      <c r="G929">
        <v>0.13420000000000001</v>
      </c>
    </row>
    <row r="930" spans="1:7" x14ac:dyDescent="0.25">
      <c r="A930">
        <v>13.72</v>
      </c>
      <c r="B930">
        <v>14.733000000000001</v>
      </c>
      <c r="C930">
        <v>197.464</v>
      </c>
      <c r="D930">
        <v>841.04</v>
      </c>
      <c r="E930">
        <v>1950.56</v>
      </c>
      <c r="F930">
        <v>2791.6</v>
      </c>
      <c r="G930">
        <v>0.1338</v>
      </c>
    </row>
    <row r="931" spans="1:7" x14ac:dyDescent="0.25">
      <c r="A931">
        <v>13.75</v>
      </c>
      <c r="B931">
        <v>14.763</v>
      </c>
      <c r="C931">
        <v>197.56</v>
      </c>
      <c r="D931">
        <v>841.47500000000002</v>
      </c>
      <c r="E931">
        <v>1950.2</v>
      </c>
      <c r="F931">
        <v>2791.6750000000002</v>
      </c>
      <c r="G931">
        <v>0.13350000000000001</v>
      </c>
    </row>
    <row r="932" spans="1:7" x14ac:dyDescent="0.25">
      <c r="A932">
        <v>13.76</v>
      </c>
      <c r="B932">
        <v>14.773</v>
      </c>
      <c r="C932">
        <v>197.59200000000001</v>
      </c>
      <c r="D932">
        <v>841.62</v>
      </c>
      <c r="E932">
        <v>1950.08</v>
      </c>
      <c r="F932">
        <v>2791.7</v>
      </c>
      <c r="G932">
        <v>0.13339999999999999</v>
      </c>
    </row>
    <row r="933" spans="1:7" x14ac:dyDescent="0.25">
      <c r="A933">
        <v>13.77</v>
      </c>
      <c r="B933">
        <v>14.782999999999999</v>
      </c>
      <c r="C933">
        <v>197.624</v>
      </c>
      <c r="D933">
        <v>841.76499999999999</v>
      </c>
      <c r="E933">
        <v>1949.96</v>
      </c>
      <c r="F933">
        <v>2791.7249999999999</v>
      </c>
      <c r="G933">
        <v>0.1333</v>
      </c>
    </row>
    <row r="934" spans="1:7" x14ac:dyDescent="0.25">
      <c r="A934">
        <v>13.78</v>
      </c>
      <c r="B934">
        <v>14.792999999999999</v>
      </c>
      <c r="C934">
        <v>197.65600000000001</v>
      </c>
      <c r="D934">
        <v>841.91</v>
      </c>
      <c r="E934">
        <v>1949.84</v>
      </c>
      <c r="F934">
        <v>2791.75</v>
      </c>
      <c r="G934">
        <v>0.13320000000000001</v>
      </c>
    </row>
    <row r="935" spans="1:7" x14ac:dyDescent="0.25">
      <c r="A935">
        <v>13.8</v>
      </c>
      <c r="B935">
        <v>14.813000000000001</v>
      </c>
      <c r="C935">
        <v>197.72</v>
      </c>
      <c r="D935">
        <v>842.2</v>
      </c>
      <c r="E935">
        <v>1949.6</v>
      </c>
      <c r="F935">
        <v>2791.8</v>
      </c>
      <c r="G935">
        <v>0.13300000000000001</v>
      </c>
    </row>
    <row r="936" spans="1:7" x14ac:dyDescent="0.25">
      <c r="A936">
        <v>13.8</v>
      </c>
      <c r="B936">
        <v>14.813000000000001</v>
      </c>
      <c r="C936">
        <v>197.72</v>
      </c>
      <c r="D936">
        <v>842.2</v>
      </c>
      <c r="E936">
        <v>1949.6</v>
      </c>
      <c r="F936">
        <v>2791.8</v>
      </c>
      <c r="G936">
        <v>0.13300000000000001</v>
      </c>
    </row>
    <row r="937" spans="1:7" x14ac:dyDescent="0.25">
      <c r="A937">
        <v>13.86</v>
      </c>
      <c r="B937">
        <v>14.872999999999999</v>
      </c>
      <c r="C937">
        <v>197.90899999999999</v>
      </c>
      <c r="D937">
        <v>843.07</v>
      </c>
      <c r="E937">
        <v>1948.85</v>
      </c>
      <c r="F937">
        <v>2791.92</v>
      </c>
      <c r="G937">
        <v>0.13270000000000001</v>
      </c>
    </row>
    <row r="938" spans="1:7" x14ac:dyDescent="0.25">
      <c r="A938">
        <v>13.86</v>
      </c>
      <c r="B938">
        <v>14.872999999999999</v>
      </c>
      <c r="C938">
        <v>197.90899999999999</v>
      </c>
      <c r="D938">
        <v>843.07</v>
      </c>
      <c r="E938">
        <v>1948.85</v>
      </c>
      <c r="F938">
        <v>2791.92</v>
      </c>
      <c r="G938">
        <v>0.13270000000000001</v>
      </c>
    </row>
    <row r="939" spans="1:7" x14ac:dyDescent="0.25">
      <c r="A939">
        <v>13.87</v>
      </c>
      <c r="B939">
        <v>14.882999999999999</v>
      </c>
      <c r="C939">
        <v>197.94049999999999</v>
      </c>
      <c r="D939">
        <v>843.21500000000003</v>
      </c>
      <c r="E939">
        <v>1948.7249999999999</v>
      </c>
      <c r="F939">
        <v>2791.94</v>
      </c>
      <c r="G939">
        <v>0.13264999999999999</v>
      </c>
    </row>
    <row r="940" spans="1:7" x14ac:dyDescent="0.25">
      <c r="A940">
        <v>13.92</v>
      </c>
      <c r="B940">
        <v>14.933</v>
      </c>
      <c r="C940">
        <v>198.09800000000001</v>
      </c>
      <c r="D940">
        <v>843.94</v>
      </c>
      <c r="E940">
        <v>1948.1</v>
      </c>
      <c r="F940">
        <v>2792.04</v>
      </c>
      <c r="G940">
        <v>0.13239999999999999</v>
      </c>
    </row>
    <row r="941" spans="1:7" x14ac:dyDescent="0.25">
      <c r="A941">
        <v>13.94</v>
      </c>
      <c r="B941">
        <v>14.952999999999999</v>
      </c>
      <c r="C941">
        <v>198.161</v>
      </c>
      <c r="D941">
        <v>844.23</v>
      </c>
      <c r="E941">
        <v>1947.85</v>
      </c>
      <c r="F941">
        <v>2792.08</v>
      </c>
      <c r="G941">
        <v>0.1323</v>
      </c>
    </row>
    <row r="942" spans="1:7" x14ac:dyDescent="0.25">
      <c r="A942">
        <v>13.95</v>
      </c>
      <c r="B942">
        <v>14.962999999999999</v>
      </c>
      <c r="C942">
        <v>198.1925</v>
      </c>
      <c r="D942">
        <v>844.375</v>
      </c>
      <c r="E942">
        <v>1947.7249999999999</v>
      </c>
      <c r="F942">
        <v>2792.1</v>
      </c>
      <c r="G942">
        <v>0.13225000000000001</v>
      </c>
    </row>
    <row r="943" spans="1:7" x14ac:dyDescent="0.25">
      <c r="A943">
        <v>14</v>
      </c>
      <c r="B943">
        <v>15.013</v>
      </c>
      <c r="C943">
        <v>198.35</v>
      </c>
      <c r="D943">
        <v>845.1</v>
      </c>
      <c r="E943">
        <v>1947.1</v>
      </c>
      <c r="F943">
        <v>2792.2</v>
      </c>
      <c r="G943">
        <v>0.13200000000000001</v>
      </c>
    </row>
    <row r="944" spans="1:7" x14ac:dyDescent="0.25">
      <c r="A944">
        <v>14.04</v>
      </c>
      <c r="B944">
        <v>15.053000000000001</v>
      </c>
      <c r="C944">
        <v>198.476</v>
      </c>
      <c r="D944">
        <v>845.68</v>
      </c>
      <c r="E944">
        <v>1946.6</v>
      </c>
      <c r="F944">
        <v>2792.28</v>
      </c>
      <c r="G944">
        <v>0.13159999999999999</v>
      </c>
    </row>
    <row r="945" spans="1:7" x14ac:dyDescent="0.25">
      <c r="A945">
        <v>14.04</v>
      </c>
      <c r="B945">
        <v>15.053000000000001</v>
      </c>
      <c r="C945">
        <v>198.476</v>
      </c>
      <c r="D945">
        <v>845.68</v>
      </c>
      <c r="E945">
        <v>1946.6</v>
      </c>
      <c r="F945">
        <v>2792.28</v>
      </c>
      <c r="G945">
        <v>0.13159999999999999</v>
      </c>
    </row>
    <row r="946" spans="1:7" x14ac:dyDescent="0.25">
      <c r="A946">
        <v>14.06</v>
      </c>
      <c r="B946">
        <v>15.073</v>
      </c>
      <c r="C946">
        <v>198.53899999999999</v>
      </c>
      <c r="D946">
        <v>845.97</v>
      </c>
      <c r="E946">
        <v>1946.35</v>
      </c>
      <c r="F946">
        <v>2792.32</v>
      </c>
      <c r="G946">
        <v>0.13139999999999999</v>
      </c>
    </row>
    <row r="947" spans="1:7" x14ac:dyDescent="0.25">
      <c r="A947">
        <v>14.08</v>
      </c>
      <c r="B947">
        <v>15.093</v>
      </c>
      <c r="C947">
        <v>198.602</v>
      </c>
      <c r="D947">
        <v>846.26</v>
      </c>
      <c r="E947">
        <v>1946.1</v>
      </c>
      <c r="F947">
        <v>2792.36</v>
      </c>
      <c r="G947">
        <v>0.13120000000000001</v>
      </c>
    </row>
    <row r="948" spans="1:7" x14ac:dyDescent="0.25">
      <c r="A948">
        <v>14.1</v>
      </c>
      <c r="B948">
        <v>15.113</v>
      </c>
      <c r="C948">
        <v>198.66499999999999</v>
      </c>
      <c r="D948">
        <v>846.55</v>
      </c>
      <c r="E948">
        <v>1945.85</v>
      </c>
      <c r="F948">
        <v>2792.4</v>
      </c>
      <c r="G948">
        <v>0.13100000000000001</v>
      </c>
    </row>
    <row r="949" spans="1:7" x14ac:dyDescent="0.25">
      <c r="A949">
        <v>14.11</v>
      </c>
      <c r="B949">
        <v>15.122999999999999</v>
      </c>
      <c r="C949">
        <v>198.69649999999999</v>
      </c>
      <c r="D949">
        <v>846.69500000000005</v>
      </c>
      <c r="E949">
        <v>1945.7249999999999</v>
      </c>
      <c r="F949">
        <v>2792.42</v>
      </c>
      <c r="G949">
        <v>0.13089999999999999</v>
      </c>
    </row>
    <row r="950" spans="1:7" x14ac:dyDescent="0.25">
      <c r="A950">
        <v>14.16</v>
      </c>
      <c r="B950">
        <v>15.173</v>
      </c>
      <c r="C950">
        <v>198.85400000000001</v>
      </c>
      <c r="D950">
        <v>847.42</v>
      </c>
      <c r="E950">
        <v>1945.1</v>
      </c>
      <c r="F950">
        <v>2792.52</v>
      </c>
      <c r="G950">
        <v>0.13039999999999999</v>
      </c>
    </row>
    <row r="951" spans="1:7" x14ac:dyDescent="0.25">
      <c r="A951">
        <v>14.2</v>
      </c>
      <c r="B951">
        <v>15.212999999999999</v>
      </c>
      <c r="C951">
        <v>198.98</v>
      </c>
      <c r="D951">
        <v>848</v>
      </c>
      <c r="E951">
        <v>1944.6</v>
      </c>
      <c r="F951">
        <v>2792.6</v>
      </c>
      <c r="G951">
        <v>0.13</v>
      </c>
    </row>
    <row r="952" spans="1:7" x14ac:dyDescent="0.25">
      <c r="A952">
        <v>14.22</v>
      </c>
      <c r="B952">
        <v>15.233000000000001</v>
      </c>
      <c r="C952">
        <v>199.04300000000001</v>
      </c>
      <c r="D952">
        <v>848.27</v>
      </c>
      <c r="E952">
        <v>1944.37</v>
      </c>
      <c r="F952">
        <v>2792.64</v>
      </c>
      <c r="G952">
        <v>0.1298</v>
      </c>
    </row>
    <row r="953" spans="1:7" x14ac:dyDescent="0.25">
      <c r="A953">
        <v>14.24</v>
      </c>
      <c r="B953">
        <v>15.253</v>
      </c>
      <c r="C953">
        <v>199.10599999999999</v>
      </c>
      <c r="D953">
        <v>848.54</v>
      </c>
      <c r="E953">
        <v>1944.14</v>
      </c>
      <c r="F953">
        <v>2792.68</v>
      </c>
      <c r="G953">
        <v>0.12959999999999999</v>
      </c>
    </row>
    <row r="954" spans="1:7" x14ac:dyDescent="0.25">
      <c r="A954">
        <v>14.25</v>
      </c>
      <c r="B954">
        <v>15.263</v>
      </c>
      <c r="C954">
        <v>199.13749999999999</v>
      </c>
      <c r="D954">
        <v>848.67499999999995</v>
      </c>
      <c r="E954">
        <v>1944.0250000000001</v>
      </c>
      <c r="F954">
        <v>2792.7</v>
      </c>
      <c r="G954">
        <v>0.1295</v>
      </c>
    </row>
    <row r="955" spans="1:7" x14ac:dyDescent="0.25">
      <c r="A955">
        <v>14.28</v>
      </c>
      <c r="B955">
        <v>15.292999999999999</v>
      </c>
      <c r="C955">
        <v>199.232</v>
      </c>
      <c r="D955">
        <v>849.08</v>
      </c>
      <c r="E955">
        <v>1943.68</v>
      </c>
      <c r="F955">
        <v>2792.76</v>
      </c>
      <c r="G955">
        <v>0.12920000000000001</v>
      </c>
    </row>
    <row r="956" spans="1:7" x14ac:dyDescent="0.25">
      <c r="A956">
        <v>14.28</v>
      </c>
      <c r="B956">
        <v>15.292999999999999</v>
      </c>
      <c r="C956">
        <v>199.232</v>
      </c>
      <c r="D956">
        <v>849.08</v>
      </c>
      <c r="E956">
        <v>1943.68</v>
      </c>
      <c r="F956">
        <v>2792.76</v>
      </c>
      <c r="G956">
        <v>0.12920000000000001</v>
      </c>
    </row>
    <row r="957" spans="1:7" x14ac:dyDescent="0.25">
      <c r="A957">
        <v>14.3</v>
      </c>
      <c r="B957">
        <v>15.313000000000001</v>
      </c>
      <c r="C957">
        <v>199.29499999999999</v>
      </c>
      <c r="D957">
        <v>849.35</v>
      </c>
      <c r="E957">
        <v>1943.45</v>
      </c>
      <c r="F957">
        <v>2792.8</v>
      </c>
      <c r="G957">
        <v>0.129</v>
      </c>
    </row>
    <row r="958" spans="1:7" x14ac:dyDescent="0.25">
      <c r="A958">
        <v>14.4</v>
      </c>
      <c r="B958">
        <v>15.413</v>
      </c>
      <c r="C958">
        <v>199.61</v>
      </c>
      <c r="D958">
        <v>850.7</v>
      </c>
      <c r="E958">
        <v>1942.3</v>
      </c>
      <c r="F958">
        <v>2793</v>
      </c>
      <c r="G958">
        <v>0.128</v>
      </c>
    </row>
    <row r="959" spans="1:7" x14ac:dyDescent="0.25">
      <c r="A959">
        <v>14.4</v>
      </c>
      <c r="B959">
        <v>15.413</v>
      </c>
      <c r="C959">
        <v>199.61</v>
      </c>
      <c r="D959">
        <v>850.7</v>
      </c>
      <c r="E959">
        <v>1942.3</v>
      </c>
      <c r="F959">
        <v>2793</v>
      </c>
      <c r="G959">
        <v>0.128</v>
      </c>
    </row>
    <row r="960" spans="1:7" x14ac:dyDescent="0.25">
      <c r="A960">
        <v>14.44</v>
      </c>
      <c r="B960">
        <v>15.452999999999999</v>
      </c>
      <c r="C960">
        <v>199.73400000000001</v>
      </c>
      <c r="D960">
        <v>851.26</v>
      </c>
      <c r="E960">
        <v>1941.8</v>
      </c>
      <c r="F960">
        <v>2793.06</v>
      </c>
      <c r="G960">
        <v>0.1278</v>
      </c>
    </row>
    <row r="961" spans="1:7" x14ac:dyDescent="0.25">
      <c r="A961">
        <v>14.45</v>
      </c>
      <c r="B961">
        <v>15.462999999999999</v>
      </c>
      <c r="C961">
        <v>199.76499999999999</v>
      </c>
      <c r="D961">
        <v>851.4</v>
      </c>
      <c r="E961">
        <v>1941.675</v>
      </c>
      <c r="F961">
        <v>2793.0749999999998</v>
      </c>
      <c r="G961">
        <v>0.12775</v>
      </c>
    </row>
    <row r="962" spans="1:7" x14ac:dyDescent="0.25">
      <c r="A962">
        <v>14.52</v>
      </c>
      <c r="B962">
        <v>15.532999999999999</v>
      </c>
      <c r="C962">
        <v>199.982</v>
      </c>
      <c r="D962">
        <v>852.38</v>
      </c>
      <c r="E962">
        <v>1940.8</v>
      </c>
      <c r="F962">
        <v>2793.18</v>
      </c>
      <c r="G962">
        <v>0.12740000000000001</v>
      </c>
    </row>
    <row r="963" spans="1:7" x14ac:dyDescent="0.25">
      <c r="A963">
        <v>14.55</v>
      </c>
      <c r="B963">
        <v>15.563000000000001</v>
      </c>
      <c r="C963">
        <v>200.07499999999999</v>
      </c>
      <c r="D963">
        <v>852.8</v>
      </c>
      <c r="E963">
        <v>1940.425</v>
      </c>
      <c r="F963">
        <v>2793.2249999999999</v>
      </c>
      <c r="G963">
        <v>0.12725</v>
      </c>
    </row>
    <row r="964" spans="1:7" x14ac:dyDescent="0.25">
      <c r="A964">
        <v>14.56</v>
      </c>
      <c r="B964">
        <v>15.573</v>
      </c>
      <c r="C964">
        <v>200.10599999999999</v>
      </c>
      <c r="D964">
        <v>852.94</v>
      </c>
      <c r="E964">
        <v>1940.3</v>
      </c>
      <c r="F964">
        <v>2793.24</v>
      </c>
      <c r="G964">
        <v>0.12720000000000001</v>
      </c>
    </row>
    <row r="965" spans="1:7" x14ac:dyDescent="0.25">
      <c r="A965">
        <v>14.56</v>
      </c>
      <c r="B965">
        <v>15.573</v>
      </c>
      <c r="C965">
        <v>200.10599999999999</v>
      </c>
      <c r="D965">
        <v>852.94</v>
      </c>
      <c r="E965">
        <v>1940.3</v>
      </c>
      <c r="F965">
        <v>2793.24</v>
      </c>
      <c r="G965">
        <v>0.12720000000000001</v>
      </c>
    </row>
    <row r="966" spans="1:7" x14ac:dyDescent="0.25">
      <c r="A966">
        <v>14.58</v>
      </c>
      <c r="B966">
        <v>15.593</v>
      </c>
      <c r="C966">
        <v>200.16800000000001</v>
      </c>
      <c r="D966">
        <v>853.22</v>
      </c>
      <c r="E966">
        <v>1940.05</v>
      </c>
      <c r="F966">
        <v>2793.27</v>
      </c>
      <c r="G966">
        <v>0.12709999999999999</v>
      </c>
    </row>
    <row r="967" spans="1:7" x14ac:dyDescent="0.25">
      <c r="A967">
        <v>14.6</v>
      </c>
      <c r="B967">
        <v>15.613</v>
      </c>
      <c r="C967">
        <v>200.23</v>
      </c>
      <c r="D967">
        <v>853.5</v>
      </c>
      <c r="E967">
        <v>1939.8</v>
      </c>
      <c r="F967">
        <v>2793.3</v>
      </c>
      <c r="G967">
        <v>0.127</v>
      </c>
    </row>
    <row r="968" spans="1:7" x14ac:dyDescent="0.25">
      <c r="A968">
        <v>14.62</v>
      </c>
      <c r="B968">
        <v>15.632999999999999</v>
      </c>
      <c r="C968">
        <v>200.291</v>
      </c>
      <c r="D968">
        <v>854.78</v>
      </c>
      <c r="E968">
        <v>1939.56</v>
      </c>
      <c r="F968">
        <v>2793.34</v>
      </c>
      <c r="G968">
        <v>0.1268</v>
      </c>
    </row>
    <row r="969" spans="1:7" x14ac:dyDescent="0.25">
      <c r="A969">
        <v>14.63</v>
      </c>
      <c r="B969">
        <v>15.643000000000001</v>
      </c>
      <c r="C969">
        <v>200.32149999999999</v>
      </c>
      <c r="D969">
        <v>855.42</v>
      </c>
      <c r="E969">
        <v>1939.44</v>
      </c>
      <c r="F969">
        <v>2793.36</v>
      </c>
      <c r="G969">
        <v>0.12670000000000001</v>
      </c>
    </row>
    <row r="970" spans="1:7" x14ac:dyDescent="0.25">
      <c r="A970">
        <v>14.64</v>
      </c>
      <c r="B970">
        <v>15.653</v>
      </c>
      <c r="C970">
        <v>200.352</v>
      </c>
      <c r="D970">
        <v>856.06</v>
      </c>
      <c r="E970">
        <v>1939.32</v>
      </c>
      <c r="F970">
        <v>2793.38</v>
      </c>
      <c r="G970">
        <v>0.12659999999999999</v>
      </c>
    </row>
    <row r="971" spans="1:7" x14ac:dyDescent="0.25">
      <c r="A971">
        <v>14.7</v>
      </c>
      <c r="B971">
        <v>15.712999999999999</v>
      </c>
      <c r="C971">
        <v>200.535</v>
      </c>
      <c r="D971">
        <v>859.9</v>
      </c>
      <c r="E971">
        <v>1938.6</v>
      </c>
      <c r="F971">
        <v>2793.5</v>
      </c>
      <c r="G971">
        <v>0.126</v>
      </c>
    </row>
    <row r="972" spans="1:7" x14ac:dyDescent="0.25">
      <c r="A972">
        <v>14.72</v>
      </c>
      <c r="B972">
        <v>15.733000000000001</v>
      </c>
      <c r="C972">
        <v>200.596</v>
      </c>
      <c r="D972">
        <v>861.18</v>
      </c>
      <c r="E972">
        <v>1938.36</v>
      </c>
      <c r="F972">
        <v>2793.54</v>
      </c>
      <c r="G972">
        <v>0.1258</v>
      </c>
    </row>
    <row r="973" spans="1:7" x14ac:dyDescent="0.25">
      <c r="A973">
        <v>14.74</v>
      </c>
      <c r="B973">
        <v>15.753</v>
      </c>
      <c r="C973">
        <v>200.65700000000001</v>
      </c>
      <c r="D973">
        <v>862.46</v>
      </c>
      <c r="E973">
        <v>1938.12</v>
      </c>
      <c r="F973">
        <v>2793.58</v>
      </c>
      <c r="G973">
        <v>0.12559999999999999</v>
      </c>
    </row>
    <row r="974" spans="1:7" x14ac:dyDescent="0.25">
      <c r="A974">
        <v>14.76</v>
      </c>
      <c r="B974">
        <v>15.773</v>
      </c>
      <c r="C974">
        <v>200.71799999999999</v>
      </c>
      <c r="D974">
        <v>863.74</v>
      </c>
      <c r="E974">
        <v>1937.88</v>
      </c>
      <c r="F974">
        <v>2793.62</v>
      </c>
      <c r="G974">
        <v>0.12540000000000001</v>
      </c>
    </row>
    <row r="975" spans="1:7" x14ac:dyDescent="0.25">
      <c r="A975">
        <v>14.79</v>
      </c>
      <c r="B975">
        <v>15.803000000000001</v>
      </c>
      <c r="C975">
        <v>200.80950000000001</v>
      </c>
      <c r="D975">
        <v>865.66</v>
      </c>
      <c r="E975">
        <v>1937.52</v>
      </c>
      <c r="F975">
        <v>2793.68</v>
      </c>
      <c r="G975">
        <v>0.12509999999999999</v>
      </c>
    </row>
    <row r="976" spans="1:7" x14ac:dyDescent="0.25">
      <c r="A976">
        <v>14.8</v>
      </c>
      <c r="B976">
        <v>15.813000000000001</v>
      </c>
      <c r="C976">
        <v>200.84</v>
      </c>
      <c r="D976">
        <v>866.3</v>
      </c>
      <c r="E976">
        <v>1937.4</v>
      </c>
      <c r="F976">
        <v>2793.7</v>
      </c>
      <c r="G976">
        <v>0.125</v>
      </c>
    </row>
    <row r="977" spans="1:7" x14ac:dyDescent="0.25">
      <c r="A977">
        <v>14.82</v>
      </c>
      <c r="B977">
        <v>15.833</v>
      </c>
      <c r="C977">
        <v>200.90100000000001</v>
      </c>
      <c r="D977">
        <v>865.57</v>
      </c>
      <c r="E977">
        <v>1937.16</v>
      </c>
      <c r="F977">
        <v>2793.73</v>
      </c>
      <c r="G977">
        <v>0.1249</v>
      </c>
    </row>
    <row r="978" spans="1:7" x14ac:dyDescent="0.25">
      <c r="A978">
        <v>14.82</v>
      </c>
      <c r="B978">
        <v>15.833</v>
      </c>
      <c r="C978">
        <v>200.90100000000001</v>
      </c>
      <c r="D978">
        <v>865.57</v>
      </c>
      <c r="E978">
        <v>1937.16</v>
      </c>
      <c r="F978">
        <v>2793.73</v>
      </c>
      <c r="G978">
        <v>0.1249</v>
      </c>
    </row>
    <row r="979" spans="1:7" x14ac:dyDescent="0.25">
      <c r="A979">
        <v>14.84</v>
      </c>
      <c r="B979">
        <v>15.853</v>
      </c>
      <c r="C979">
        <v>200.96199999999999</v>
      </c>
      <c r="D979">
        <v>864.84</v>
      </c>
      <c r="E979">
        <v>1936.92</v>
      </c>
      <c r="F979">
        <v>2793.76</v>
      </c>
      <c r="G979">
        <v>0.12479999999999999</v>
      </c>
    </row>
    <row r="980" spans="1:7" x14ac:dyDescent="0.25">
      <c r="A980">
        <v>14.85</v>
      </c>
      <c r="B980">
        <v>15.863</v>
      </c>
      <c r="C980">
        <v>200.99250000000001</v>
      </c>
      <c r="D980">
        <v>864.47500000000002</v>
      </c>
      <c r="E980">
        <v>1936.8</v>
      </c>
      <c r="F980">
        <v>2793.7750000000001</v>
      </c>
      <c r="G980">
        <v>0.12475</v>
      </c>
    </row>
    <row r="981" spans="1:7" x14ac:dyDescent="0.25">
      <c r="A981">
        <v>14.88</v>
      </c>
      <c r="B981">
        <v>15.893000000000001</v>
      </c>
      <c r="C981">
        <v>201.084</v>
      </c>
      <c r="D981">
        <v>863.38</v>
      </c>
      <c r="E981">
        <v>1936.44</v>
      </c>
      <c r="F981">
        <v>2793.82</v>
      </c>
      <c r="G981">
        <v>0.1246</v>
      </c>
    </row>
    <row r="982" spans="1:7" x14ac:dyDescent="0.25">
      <c r="A982">
        <v>14.88</v>
      </c>
      <c r="B982">
        <v>15.893000000000001</v>
      </c>
      <c r="C982">
        <v>201.084</v>
      </c>
      <c r="D982">
        <v>863.38</v>
      </c>
      <c r="E982">
        <v>1936.44</v>
      </c>
      <c r="F982">
        <v>2793.82</v>
      </c>
      <c r="G982">
        <v>0.1246</v>
      </c>
    </row>
    <row r="983" spans="1:7" x14ac:dyDescent="0.25">
      <c r="A983">
        <v>14.94</v>
      </c>
      <c r="B983">
        <v>15.952999999999999</v>
      </c>
      <c r="C983">
        <v>201.267</v>
      </c>
      <c r="D983">
        <v>861.19</v>
      </c>
      <c r="E983">
        <v>1935.72</v>
      </c>
      <c r="F983">
        <v>2793.91</v>
      </c>
      <c r="G983">
        <v>0.12429999999999999</v>
      </c>
    </row>
    <row r="984" spans="1:7" x14ac:dyDescent="0.25">
      <c r="A984">
        <v>14.96</v>
      </c>
      <c r="B984">
        <v>15.973000000000001</v>
      </c>
      <c r="C984">
        <v>201.328</v>
      </c>
      <c r="D984">
        <v>860.46</v>
      </c>
      <c r="E984">
        <v>1935.48</v>
      </c>
      <c r="F984">
        <v>2793.94</v>
      </c>
      <c r="G984">
        <v>0.1242</v>
      </c>
    </row>
    <row r="985" spans="1:7" x14ac:dyDescent="0.25">
      <c r="A985">
        <v>15</v>
      </c>
      <c r="B985">
        <v>16.013000000000002</v>
      </c>
      <c r="C985">
        <v>201.45</v>
      </c>
      <c r="D985">
        <v>859</v>
      </c>
      <c r="E985">
        <v>1935</v>
      </c>
      <c r="F985">
        <v>2794</v>
      </c>
      <c r="G985">
        <v>0.124</v>
      </c>
    </row>
    <row r="986" spans="1:7" x14ac:dyDescent="0.25">
      <c r="A986">
        <v>15.01</v>
      </c>
      <c r="B986">
        <v>16.023</v>
      </c>
      <c r="C986">
        <v>201.4795</v>
      </c>
      <c r="D986">
        <v>859.13499999999999</v>
      </c>
      <c r="E986">
        <v>1934.885</v>
      </c>
      <c r="F986">
        <v>2794.02</v>
      </c>
      <c r="G986">
        <v>0.1239</v>
      </c>
    </row>
    <row r="987" spans="1:7" x14ac:dyDescent="0.25">
      <c r="A987">
        <v>15.04</v>
      </c>
      <c r="B987">
        <v>16.053000000000001</v>
      </c>
      <c r="C987">
        <v>201.56800000000001</v>
      </c>
      <c r="D987">
        <v>859.54</v>
      </c>
      <c r="E987">
        <v>1934.54</v>
      </c>
      <c r="F987">
        <v>2794.08</v>
      </c>
      <c r="G987">
        <v>0.1236</v>
      </c>
    </row>
    <row r="988" spans="1:7" x14ac:dyDescent="0.25">
      <c r="A988">
        <v>15.08</v>
      </c>
      <c r="B988">
        <v>16.093</v>
      </c>
      <c r="C988">
        <v>201.68600000000001</v>
      </c>
      <c r="D988">
        <v>860.08</v>
      </c>
      <c r="E988">
        <v>1934.08</v>
      </c>
      <c r="F988">
        <v>2794.16</v>
      </c>
      <c r="G988">
        <v>0.1232</v>
      </c>
    </row>
    <row r="989" spans="1:7" x14ac:dyDescent="0.25">
      <c r="A989">
        <v>15.12</v>
      </c>
      <c r="B989">
        <v>16.132999999999999</v>
      </c>
      <c r="C989">
        <v>201.804</v>
      </c>
      <c r="D989">
        <v>860.62</v>
      </c>
      <c r="E989">
        <v>1933.62</v>
      </c>
      <c r="F989">
        <v>2794.24</v>
      </c>
      <c r="G989">
        <v>0.12280000000000001</v>
      </c>
    </row>
    <row r="990" spans="1:7" x14ac:dyDescent="0.25">
      <c r="A990">
        <v>15.12</v>
      </c>
      <c r="B990">
        <v>16.132999999999999</v>
      </c>
      <c r="C990">
        <v>201.804</v>
      </c>
      <c r="D990">
        <v>860.62</v>
      </c>
      <c r="E990">
        <v>1933.62</v>
      </c>
      <c r="F990">
        <v>2794.24</v>
      </c>
      <c r="G990">
        <v>0.12280000000000001</v>
      </c>
    </row>
    <row r="991" spans="1:7" x14ac:dyDescent="0.25">
      <c r="A991">
        <v>15.13</v>
      </c>
      <c r="B991">
        <v>16.143000000000001</v>
      </c>
      <c r="C991">
        <v>201.83349999999999</v>
      </c>
      <c r="D991">
        <v>860.755</v>
      </c>
      <c r="E991">
        <v>1933.5050000000001</v>
      </c>
      <c r="F991">
        <v>2794.26</v>
      </c>
      <c r="G991">
        <v>0.1227</v>
      </c>
    </row>
    <row r="992" spans="1:7" x14ac:dyDescent="0.25">
      <c r="A992">
        <v>15.18</v>
      </c>
      <c r="B992">
        <v>16.193000000000001</v>
      </c>
      <c r="C992">
        <v>201.98099999999999</v>
      </c>
      <c r="D992">
        <v>861.43</v>
      </c>
      <c r="E992">
        <v>1932.93</v>
      </c>
      <c r="F992">
        <v>2794.36</v>
      </c>
      <c r="G992">
        <v>0.1222</v>
      </c>
    </row>
    <row r="993" spans="1:7" x14ac:dyDescent="0.25">
      <c r="A993">
        <v>15.2</v>
      </c>
      <c r="B993">
        <v>16.213000000000001</v>
      </c>
      <c r="C993">
        <v>202.04</v>
      </c>
      <c r="D993">
        <v>861.7</v>
      </c>
      <c r="E993">
        <v>1932.7</v>
      </c>
      <c r="F993">
        <v>2794.4</v>
      </c>
      <c r="G993">
        <v>0.122</v>
      </c>
    </row>
    <row r="994" spans="1:7" x14ac:dyDescent="0.25">
      <c r="A994">
        <v>15.2</v>
      </c>
      <c r="B994">
        <v>16.213000000000001</v>
      </c>
      <c r="C994">
        <v>202.04</v>
      </c>
      <c r="D994">
        <v>861.7</v>
      </c>
      <c r="E994">
        <v>1932.7</v>
      </c>
      <c r="F994">
        <v>2794.4</v>
      </c>
      <c r="G994">
        <v>0.122</v>
      </c>
    </row>
    <row r="995" spans="1:7" x14ac:dyDescent="0.25">
      <c r="A995">
        <v>15.3</v>
      </c>
      <c r="B995">
        <v>16.312999999999999</v>
      </c>
      <c r="C995">
        <v>202.33</v>
      </c>
      <c r="D995">
        <v>873.05</v>
      </c>
      <c r="E995">
        <v>1931.55</v>
      </c>
      <c r="F995">
        <v>2794.6</v>
      </c>
      <c r="G995">
        <v>0.1215</v>
      </c>
    </row>
    <row r="996" spans="1:7" x14ac:dyDescent="0.25">
      <c r="A996">
        <v>15.3</v>
      </c>
      <c r="B996">
        <v>16.312999999999999</v>
      </c>
      <c r="C996">
        <v>202.33</v>
      </c>
      <c r="D996">
        <v>873.05</v>
      </c>
      <c r="E996">
        <v>1931.55</v>
      </c>
      <c r="F996">
        <v>2794.6</v>
      </c>
      <c r="G996">
        <v>0.1215</v>
      </c>
    </row>
    <row r="997" spans="1:7" x14ac:dyDescent="0.25">
      <c r="A997">
        <v>15.34</v>
      </c>
      <c r="B997">
        <v>16.353000000000002</v>
      </c>
      <c r="C997">
        <v>202.446</v>
      </c>
      <c r="D997">
        <v>877.59</v>
      </c>
      <c r="E997">
        <v>1931.09</v>
      </c>
      <c r="F997">
        <v>2794.68</v>
      </c>
      <c r="G997">
        <v>0.12130000000000001</v>
      </c>
    </row>
    <row r="998" spans="1:7" x14ac:dyDescent="0.25">
      <c r="A998">
        <v>15.36</v>
      </c>
      <c r="B998">
        <v>16.373000000000001</v>
      </c>
      <c r="C998">
        <v>202.50399999999999</v>
      </c>
      <c r="D998">
        <v>879.86</v>
      </c>
      <c r="E998">
        <v>1930.86</v>
      </c>
      <c r="F998">
        <v>2794.72</v>
      </c>
      <c r="G998">
        <v>0.1212</v>
      </c>
    </row>
    <row r="999" spans="1:7" x14ac:dyDescent="0.25">
      <c r="A999">
        <v>15.39</v>
      </c>
      <c r="B999">
        <v>16.402999999999999</v>
      </c>
      <c r="C999">
        <v>202.59100000000001</v>
      </c>
      <c r="D999">
        <v>883.26499999999999</v>
      </c>
      <c r="E999">
        <v>1930.5150000000001</v>
      </c>
      <c r="F999">
        <v>2794.78</v>
      </c>
      <c r="G999">
        <v>0.12105</v>
      </c>
    </row>
    <row r="1000" spans="1:7" x14ac:dyDescent="0.25">
      <c r="A1000">
        <v>15.4</v>
      </c>
      <c r="B1000">
        <v>16.413</v>
      </c>
      <c r="C1000">
        <v>202.62</v>
      </c>
      <c r="D1000">
        <v>884.4</v>
      </c>
      <c r="E1000">
        <v>1930.4</v>
      </c>
      <c r="F1000">
        <v>2794.8</v>
      </c>
      <c r="G1000">
        <v>0.121</v>
      </c>
    </row>
    <row r="1001" spans="1:7" x14ac:dyDescent="0.25">
      <c r="A1001">
        <v>15.4</v>
      </c>
      <c r="B1001">
        <v>16.413</v>
      </c>
      <c r="C1001">
        <v>202.62</v>
      </c>
      <c r="D1001">
        <v>884.4</v>
      </c>
      <c r="E1001">
        <v>1930.4</v>
      </c>
      <c r="F1001">
        <v>2794.8</v>
      </c>
      <c r="G1001">
        <v>0.121</v>
      </c>
    </row>
    <row r="1002" spans="1:7" x14ac:dyDescent="0.25">
      <c r="A1002">
        <v>15.4</v>
      </c>
      <c r="B1002">
        <v>16.413</v>
      </c>
      <c r="C1002">
        <v>202.62</v>
      </c>
      <c r="D1002">
        <v>884.4</v>
      </c>
      <c r="E1002">
        <v>1930.4</v>
      </c>
      <c r="F1002">
        <v>2794.8</v>
      </c>
      <c r="G1002">
        <v>0.121</v>
      </c>
    </row>
    <row r="1003" spans="1:7" x14ac:dyDescent="0.25">
      <c r="A1003">
        <v>15.47</v>
      </c>
      <c r="B1003">
        <v>16.483000000000001</v>
      </c>
      <c r="C1003">
        <v>202.82650000000001</v>
      </c>
      <c r="D1003">
        <v>878.34500000000003</v>
      </c>
      <c r="E1003">
        <v>1929.56</v>
      </c>
      <c r="F1003">
        <v>2794.9050000000002</v>
      </c>
      <c r="G1003">
        <v>0.1203</v>
      </c>
    </row>
    <row r="1004" spans="1:7" x14ac:dyDescent="0.25">
      <c r="A1004">
        <v>15.48</v>
      </c>
      <c r="B1004">
        <v>16.492999999999999</v>
      </c>
      <c r="C1004">
        <v>202.85599999999999</v>
      </c>
      <c r="D1004">
        <v>877.48</v>
      </c>
      <c r="E1004">
        <v>1929.44</v>
      </c>
      <c r="F1004">
        <v>2794.92</v>
      </c>
      <c r="G1004">
        <v>0.1202</v>
      </c>
    </row>
    <row r="1005" spans="1:7" x14ac:dyDescent="0.25">
      <c r="A1005">
        <v>15.52</v>
      </c>
      <c r="B1005">
        <v>16.533000000000001</v>
      </c>
      <c r="C1005">
        <v>202.97399999999999</v>
      </c>
      <c r="D1005">
        <v>874.02</v>
      </c>
      <c r="E1005">
        <v>1928.96</v>
      </c>
      <c r="F1005">
        <v>2794.98</v>
      </c>
      <c r="G1005">
        <v>0.1198</v>
      </c>
    </row>
    <row r="1006" spans="1:7" x14ac:dyDescent="0.25">
      <c r="A1006">
        <v>15.58</v>
      </c>
      <c r="B1006">
        <v>16.593</v>
      </c>
      <c r="C1006">
        <v>203.15100000000001</v>
      </c>
      <c r="D1006">
        <v>868.83</v>
      </c>
      <c r="E1006">
        <v>1928.24</v>
      </c>
      <c r="F1006">
        <v>2795.07</v>
      </c>
      <c r="G1006">
        <v>0.1192</v>
      </c>
    </row>
    <row r="1007" spans="1:7" x14ac:dyDescent="0.25">
      <c r="A1007">
        <v>15.6</v>
      </c>
      <c r="B1007">
        <v>16.613</v>
      </c>
      <c r="C1007">
        <v>203.21</v>
      </c>
      <c r="D1007">
        <v>867.1</v>
      </c>
      <c r="E1007">
        <v>1928</v>
      </c>
      <c r="F1007">
        <v>2795.1</v>
      </c>
      <c r="G1007">
        <v>0.11899999999999999</v>
      </c>
    </row>
    <row r="1008" spans="1:7" x14ac:dyDescent="0.25">
      <c r="A1008">
        <v>15.6</v>
      </c>
      <c r="B1008">
        <v>16.613</v>
      </c>
      <c r="C1008">
        <v>203.21</v>
      </c>
      <c r="D1008">
        <v>867.1</v>
      </c>
      <c r="E1008">
        <v>1928</v>
      </c>
      <c r="F1008">
        <v>2795.1</v>
      </c>
      <c r="G1008">
        <v>0.11899999999999999</v>
      </c>
    </row>
    <row r="1009" spans="1:7" x14ac:dyDescent="0.25">
      <c r="A1009">
        <v>15.62</v>
      </c>
      <c r="B1009">
        <v>16.632999999999999</v>
      </c>
      <c r="C1009">
        <v>203.268</v>
      </c>
      <c r="D1009">
        <v>867.36</v>
      </c>
      <c r="E1009">
        <v>1927.77</v>
      </c>
      <c r="F1009">
        <v>2795.13</v>
      </c>
      <c r="G1009">
        <v>0.11890000000000001</v>
      </c>
    </row>
    <row r="1010" spans="1:7" x14ac:dyDescent="0.25">
      <c r="A1010">
        <v>15.64</v>
      </c>
      <c r="B1010">
        <v>16.652999999999999</v>
      </c>
      <c r="C1010">
        <v>203.32599999999999</v>
      </c>
      <c r="D1010">
        <v>867.62</v>
      </c>
      <c r="E1010">
        <v>1927.54</v>
      </c>
      <c r="F1010">
        <v>2795.16</v>
      </c>
      <c r="G1010">
        <v>0.1188</v>
      </c>
    </row>
    <row r="1011" spans="1:7" x14ac:dyDescent="0.25">
      <c r="A1011">
        <v>15.66</v>
      </c>
      <c r="B1011">
        <v>16.672999999999998</v>
      </c>
      <c r="C1011">
        <v>203.38399999999999</v>
      </c>
      <c r="D1011">
        <v>867.88</v>
      </c>
      <c r="E1011">
        <v>1927.31</v>
      </c>
      <c r="F1011">
        <v>2795.19</v>
      </c>
      <c r="G1011">
        <v>0.1187</v>
      </c>
    </row>
    <row r="1012" spans="1:7" x14ac:dyDescent="0.25">
      <c r="A1012">
        <v>15.68</v>
      </c>
      <c r="B1012">
        <v>16.693000000000001</v>
      </c>
      <c r="C1012">
        <v>203.44200000000001</v>
      </c>
      <c r="D1012">
        <v>868.14</v>
      </c>
      <c r="E1012">
        <v>1927.08</v>
      </c>
      <c r="F1012">
        <v>2795.22</v>
      </c>
      <c r="G1012">
        <v>0.1186</v>
      </c>
    </row>
    <row r="1013" spans="1:7" x14ac:dyDescent="0.25">
      <c r="A1013">
        <v>15.68</v>
      </c>
      <c r="B1013">
        <v>16.693000000000001</v>
      </c>
      <c r="C1013">
        <v>203.44200000000001</v>
      </c>
      <c r="D1013">
        <v>868.14</v>
      </c>
      <c r="E1013">
        <v>1927.08</v>
      </c>
      <c r="F1013">
        <v>2795.22</v>
      </c>
      <c r="G1013">
        <v>0.1186</v>
      </c>
    </row>
    <row r="1014" spans="1:7" x14ac:dyDescent="0.25">
      <c r="A1014">
        <v>15.77</v>
      </c>
      <c r="B1014">
        <v>16.783000000000001</v>
      </c>
      <c r="C1014">
        <v>203.703</v>
      </c>
      <c r="D1014">
        <v>869.31</v>
      </c>
      <c r="E1014">
        <v>1926.0450000000001</v>
      </c>
      <c r="F1014">
        <v>2795.355</v>
      </c>
      <c r="G1014">
        <v>0.11815000000000001</v>
      </c>
    </row>
    <row r="1015" spans="1:7" x14ac:dyDescent="0.25">
      <c r="A1015">
        <v>15.8</v>
      </c>
      <c r="B1015">
        <v>16.812999999999999</v>
      </c>
      <c r="C1015">
        <v>203.79</v>
      </c>
      <c r="D1015">
        <v>869.7</v>
      </c>
      <c r="E1015">
        <v>1925.7</v>
      </c>
      <c r="F1015">
        <v>2795.4</v>
      </c>
      <c r="G1015">
        <v>0.11799999999999999</v>
      </c>
    </row>
    <row r="1016" spans="1:7" x14ac:dyDescent="0.25">
      <c r="A1016">
        <v>15.81</v>
      </c>
      <c r="B1016">
        <v>16.823</v>
      </c>
      <c r="C1016">
        <v>203.81950000000001</v>
      </c>
      <c r="D1016">
        <v>869.83</v>
      </c>
      <c r="E1016">
        <v>1925.585</v>
      </c>
      <c r="F1016">
        <v>2795.415</v>
      </c>
      <c r="G1016">
        <v>0.11795</v>
      </c>
    </row>
    <row r="1017" spans="1:7" x14ac:dyDescent="0.25">
      <c r="A1017">
        <v>15.84</v>
      </c>
      <c r="B1017">
        <v>16.853000000000002</v>
      </c>
      <c r="C1017">
        <v>203.90799999999999</v>
      </c>
      <c r="D1017">
        <v>870.22</v>
      </c>
      <c r="E1017">
        <v>1925.24</v>
      </c>
      <c r="F1017">
        <v>2795.46</v>
      </c>
      <c r="G1017">
        <v>0.1178</v>
      </c>
    </row>
    <row r="1018" spans="1:7" x14ac:dyDescent="0.25">
      <c r="A1018">
        <v>15.84</v>
      </c>
      <c r="B1018">
        <v>16.853000000000002</v>
      </c>
      <c r="C1018">
        <v>203.90799999999999</v>
      </c>
      <c r="D1018">
        <v>870.22</v>
      </c>
      <c r="E1018">
        <v>1925.24</v>
      </c>
      <c r="F1018">
        <v>2795.46</v>
      </c>
      <c r="G1018">
        <v>0.1178</v>
      </c>
    </row>
    <row r="1019" spans="1:7" x14ac:dyDescent="0.25">
      <c r="A1019">
        <v>15.86</v>
      </c>
      <c r="B1019">
        <v>16.873000000000001</v>
      </c>
      <c r="C1019">
        <v>203.96700000000001</v>
      </c>
      <c r="D1019">
        <v>870.48</v>
      </c>
      <c r="E1019">
        <v>1925.01</v>
      </c>
      <c r="F1019">
        <v>2795.49</v>
      </c>
      <c r="G1019">
        <v>0.1177</v>
      </c>
    </row>
    <row r="1020" spans="1:7" x14ac:dyDescent="0.25">
      <c r="A1020">
        <v>15.9</v>
      </c>
      <c r="B1020">
        <v>16.913</v>
      </c>
      <c r="C1020">
        <v>204.08500000000001</v>
      </c>
      <c r="D1020">
        <v>871</v>
      </c>
      <c r="E1020">
        <v>1924.55</v>
      </c>
      <c r="F1020">
        <v>2795.55</v>
      </c>
      <c r="G1020">
        <v>0.11749999999999999</v>
      </c>
    </row>
    <row r="1021" spans="1:7" x14ac:dyDescent="0.25">
      <c r="A1021">
        <v>15.95</v>
      </c>
      <c r="B1021">
        <v>16.963000000000001</v>
      </c>
      <c r="C1021">
        <v>204.23249999999999</v>
      </c>
      <c r="D1021">
        <v>871.65</v>
      </c>
      <c r="E1021">
        <v>1923.9749999999999</v>
      </c>
      <c r="F1021">
        <v>2795.625</v>
      </c>
      <c r="G1021">
        <v>0.11724999999999999</v>
      </c>
    </row>
    <row r="1022" spans="1:7" x14ac:dyDescent="0.25">
      <c r="A1022">
        <v>15.96</v>
      </c>
      <c r="B1022">
        <v>16.972999999999999</v>
      </c>
      <c r="C1022">
        <v>204.262</v>
      </c>
      <c r="D1022">
        <v>871.78</v>
      </c>
      <c r="E1022">
        <v>1923.86</v>
      </c>
      <c r="F1022">
        <v>2795.64</v>
      </c>
      <c r="G1022">
        <v>0.1172</v>
      </c>
    </row>
    <row r="1023" spans="1:7" x14ac:dyDescent="0.25">
      <c r="A1023">
        <v>15.98</v>
      </c>
      <c r="B1023">
        <v>16.992999999999999</v>
      </c>
      <c r="C1023">
        <v>204.321</v>
      </c>
      <c r="D1023">
        <v>872.04</v>
      </c>
      <c r="E1023">
        <v>1923.63</v>
      </c>
      <c r="F1023">
        <v>2795.67</v>
      </c>
      <c r="G1023">
        <v>0.1171</v>
      </c>
    </row>
    <row r="1024" spans="1:7" x14ac:dyDescent="0.25">
      <c r="A1024">
        <v>16</v>
      </c>
      <c r="B1024">
        <v>17.013000000000002</v>
      </c>
      <c r="C1024">
        <v>204.38</v>
      </c>
      <c r="D1024">
        <v>872.3</v>
      </c>
      <c r="E1024">
        <v>1923.4</v>
      </c>
      <c r="F1024">
        <v>2795.7</v>
      </c>
      <c r="G1024">
        <v>0.11700000000000001</v>
      </c>
    </row>
    <row r="1025" spans="1:7" x14ac:dyDescent="0.25">
      <c r="A1025">
        <v>16.02</v>
      </c>
      <c r="B1025">
        <v>17.033000000000001</v>
      </c>
      <c r="C1025">
        <v>204.43600000000001</v>
      </c>
      <c r="D1025">
        <v>872.56</v>
      </c>
      <c r="E1025">
        <v>1923.18</v>
      </c>
      <c r="F1025">
        <v>2795.74</v>
      </c>
      <c r="G1025">
        <v>0.1168</v>
      </c>
    </row>
    <row r="1026" spans="1:7" x14ac:dyDescent="0.25">
      <c r="A1026">
        <v>16.059999999999999</v>
      </c>
      <c r="B1026">
        <v>17.073</v>
      </c>
      <c r="C1026">
        <v>204.548</v>
      </c>
      <c r="D1026">
        <v>873.08</v>
      </c>
      <c r="E1026">
        <v>1922.74</v>
      </c>
      <c r="F1026">
        <v>2795.82</v>
      </c>
      <c r="G1026">
        <v>0.1164</v>
      </c>
    </row>
    <row r="1027" spans="1:7" x14ac:dyDescent="0.25">
      <c r="A1027">
        <v>16.079999999999998</v>
      </c>
      <c r="B1027">
        <v>17.093</v>
      </c>
      <c r="C1027">
        <v>204.60400000000001</v>
      </c>
      <c r="D1027">
        <v>873.34</v>
      </c>
      <c r="E1027">
        <v>1922.52</v>
      </c>
      <c r="F1027">
        <v>2795.86</v>
      </c>
      <c r="G1027">
        <v>0.1162</v>
      </c>
    </row>
    <row r="1028" spans="1:7" x14ac:dyDescent="0.25">
      <c r="A1028">
        <v>16.12</v>
      </c>
      <c r="B1028">
        <v>17.132999999999999</v>
      </c>
      <c r="C1028">
        <v>204.71600000000001</v>
      </c>
      <c r="D1028">
        <v>873.86</v>
      </c>
      <c r="E1028">
        <v>1922.08</v>
      </c>
      <c r="F1028">
        <v>2795.94</v>
      </c>
      <c r="G1028">
        <v>0.1158</v>
      </c>
    </row>
    <row r="1029" spans="1:7" x14ac:dyDescent="0.25">
      <c r="A1029">
        <v>16.149999999999999</v>
      </c>
      <c r="B1029">
        <v>17.163</v>
      </c>
      <c r="C1029">
        <v>204.8</v>
      </c>
      <c r="D1029">
        <v>874.25</v>
      </c>
      <c r="E1029">
        <v>1921.75</v>
      </c>
      <c r="F1029">
        <v>2796</v>
      </c>
      <c r="G1029">
        <v>0.11550000000000001</v>
      </c>
    </row>
    <row r="1030" spans="1:7" x14ac:dyDescent="0.25">
      <c r="A1030">
        <v>16.2</v>
      </c>
      <c r="B1030">
        <v>17.213000000000001</v>
      </c>
      <c r="C1030">
        <v>204.94</v>
      </c>
      <c r="D1030">
        <v>874.9</v>
      </c>
      <c r="E1030">
        <v>1921.2</v>
      </c>
      <c r="F1030">
        <v>2796.1</v>
      </c>
      <c r="G1030">
        <v>0.115</v>
      </c>
    </row>
    <row r="1031" spans="1:7" x14ac:dyDescent="0.25">
      <c r="A1031">
        <v>16.2</v>
      </c>
      <c r="B1031">
        <v>17.213000000000001</v>
      </c>
      <c r="C1031">
        <v>204.94</v>
      </c>
      <c r="D1031">
        <v>874.9</v>
      </c>
      <c r="E1031">
        <v>1921.2</v>
      </c>
      <c r="F1031">
        <v>2796.1</v>
      </c>
      <c r="G1031">
        <v>0.115</v>
      </c>
    </row>
    <row r="1032" spans="1:7" x14ac:dyDescent="0.25">
      <c r="A1032">
        <v>16.239999999999998</v>
      </c>
      <c r="B1032">
        <v>17.253</v>
      </c>
      <c r="C1032">
        <v>205.05</v>
      </c>
      <c r="D1032">
        <v>875.42</v>
      </c>
      <c r="E1032">
        <v>1920.74</v>
      </c>
      <c r="F1032">
        <v>2796.16</v>
      </c>
      <c r="G1032">
        <v>0.1148</v>
      </c>
    </row>
    <row r="1033" spans="1:7" x14ac:dyDescent="0.25">
      <c r="A1033">
        <v>16.28</v>
      </c>
      <c r="B1033">
        <v>17.292999999999999</v>
      </c>
      <c r="C1033">
        <v>205.16</v>
      </c>
      <c r="D1033">
        <v>875.94</v>
      </c>
      <c r="E1033">
        <v>1920.28</v>
      </c>
      <c r="F1033">
        <v>2796.22</v>
      </c>
      <c r="G1033">
        <v>0.11459999999999999</v>
      </c>
    </row>
    <row r="1034" spans="1:7" x14ac:dyDescent="0.25">
      <c r="A1034">
        <v>16.32</v>
      </c>
      <c r="B1034">
        <v>17.332999999999998</v>
      </c>
      <c r="C1034">
        <v>205.27</v>
      </c>
      <c r="D1034">
        <v>876.46</v>
      </c>
      <c r="E1034">
        <v>1919.82</v>
      </c>
      <c r="F1034">
        <v>2796.28</v>
      </c>
      <c r="G1034">
        <v>0.1144</v>
      </c>
    </row>
    <row r="1035" spans="1:7" x14ac:dyDescent="0.25">
      <c r="A1035">
        <v>16.34</v>
      </c>
      <c r="B1035">
        <v>17.353000000000002</v>
      </c>
      <c r="C1035">
        <v>205.32499999999999</v>
      </c>
      <c r="D1035">
        <v>876.72</v>
      </c>
      <c r="E1035">
        <v>1919.59</v>
      </c>
      <c r="F1035">
        <v>2796.31</v>
      </c>
      <c r="G1035">
        <v>0.1143</v>
      </c>
    </row>
    <row r="1036" spans="1:7" x14ac:dyDescent="0.25">
      <c r="A1036">
        <v>16.38</v>
      </c>
      <c r="B1036">
        <v>17.393000000000001</v>
      </c>
      <c r="C1036">
        <v>205.435</v>
      </c>
      <c r="D1036">
        <v>877.24</v>
      </c>
      <c r="E1036">
        <v>1919.13</v>
      </c>
      <c r="F1036">
        <v>2796.37</v>
      </c>
      <c r="G1036">
        <v>0.11409999999999999</v>
      </c>
    </row>
    <row r="1037" spans="1:7" x14ac:dyDescent="0.25">
      <c r="A1037">
        <v>16.399999999999999</v>
      </c>
      <c r="B1037">
        <v>17.413</v>
      </c>
      <c r="C1037">
        <v>205.49</v>
      </c>
      <c r="D1037">
        <v>877.5</v>
      </c>
      <c r="E1037">
        <v>1918.9</v>
      </c>
      <c r="F1037">
        <v>2796.4</v>
      </c>
      <c r="G1037">
        <v>0.114</v>
      </c>
    </row>
    <row r="1038" spans="1:7" x14ac:dyDescent="0.25">
      <c r="A1038">
        <v>16.489999999999998</v>
      </c>
      <c r="B1038">
        <v>17.503</v>
      </c>
      <c r="C1038">
        <v>205.74199999999999</v>
      </c>
      <c r="D1038">
        <v>878.625</v>
      </c>
      <c r="E1038">
        <v>1917.91</v>
      </c>
      <c r="F1038">
        <v>2796.5349999999999</v>
      </c>
      <c r="G1038">
        <v>0.11355</v>
      </c>
    </row>
    <row r="1039" spans="1:7" x14ac:dyDescent="0.25">
      <c r="A1039">
        <v>16.5</v>
      </c>
      <c r="B1039">
        <v>17.513000000000002</v>
      </c>
      <c r="C1039">
        <v>205.77</v>
      </c>
      <c r="D1039">
        <v>878.75</v>
      </c>
      <c r="E1039">
        <v>1917.8</v>
      </c>
      <c r="F1039">
        <v>2796.55</v>
      </c>
      <c r="G1039">
        <v>0.1135</v>
      </c>
    </row>
    <row r="1040" spans="1:7" x14ac:dyDescent="0.25">
      <c r="A1040">
        <v>16.52</v>
      </c>
      <c r="B1040">
        <v>17.533000000000001</v>
      </c>
      <c r="C1040">
        <v>205.82599999999999</v>
      </c>
      <c r="D1040">
        <v>879</v>
      </c>
      <c r="E1040">
        <v>1917.58</v>
      </c>
      <c r="F1040">
        <v>2796.58</v>
      </c>
      <c r="G1040">
        <v>0.1134</v>
      </c>
    </row>
    <row r="1041" spans="1:7" x14ac:dyDescent="0.25">
      <c r="A1041">
        <v>16.53</v>
      </c>
      <c r="B1041">
        <v>17.542999999999999</v>
      </c>
      <c r="C1041">
        <v>205.85400000000001</v>
      </c>
      <c r="D1041">
        <v>879.125</v>
      </c>
      <c r="E1041">
        <v>1917.47</v>
      </c>
      <c r="F1041">
        <v>2796.5949999999998</v>
      </c>
      <c r="G1041">
        <v>0.11335000000000001</v>
      </c>
    </row>
    <row r="1042" spans="1:7" x14ac:dyDescent="0.25">
      <c r="A1042">
        <v>16.559999999999999</v>
      </c>
      <c r="B1042">
        <v>17.573</v>
      </c>
      <c r="C1042">
        <v>205.93799999999999</v>
      </c>
      <c r="D1042">
        <v>879.5</v>
      </c>
      <c r="E1042">
        <v>1917.14</v>
      </c>
      <c r="F1042">
        <v>2796.64</v>
      </c>
      <c r="G1042">
        <v>0.1132</v>
      </c>
    </row>
    <row r="1043" spans="1:7" x14ac:dyDescent="0.25">
      <c r="A1043">
        <v>16.600000000000001</v>
      </c>
      <c r="B1043">
        <v>17.613</v>
      </c>
      <c r="C1043">
        <v>206.05</v>
      </c>
      <c r="D1043">
        <v>880</v>
      </c>
      <c r="E1043">
        <v>1916.7</v>
      </c>
      <c r="F1043">
        <v>2796.7</v>
      </c>
      <c r="G1043">
        <v>0.113</v>
      </c>
    </row>
    <row r="1044" spans="1:7" x14ac:dyDescent="0.25">
      <c r="A1044">
        <v>16.64</v>
      </c>
      <c r="B1044">
        <v>17.652999999999999</v>
      </c>
      <c r="C1044">
        <v>206.16200000000001</v>
      </c>
      <c r="D1044">
        <v>880.5</v>
      </c>
      <c r="E1044">
        <v>1916.24</v>
      </c>
      <c r="F1044">
        <v>2796.74</v>
      </c>
      <c r="G1044">
        <v>0.11260000000000001</v>
      </c>
    </row>
    <row r="1045" spans="1:7" x14ac:dyDescent="0.25">
      <c r="A1045">
        <v>16.66</v>
      </c>
      <c r="B1045">
        <v>17.672999999999998</v>
      </c>
      <c r="C1045">
        <v>206.21799999999999</v>
      </c>
      <c r="D1045">
        <v>880.75</v>
      </c>
      <c r="E1045">
        <v>1916.01</v>
      </c>
      <c r="F1045">
        <v>2796.76</v>
      </c>
      <c r="G1045">
        <v>0.1124</v>
      </c>
    </row>
    <row r="1046" spans="1:7" x14ac:dyDescent="0.25">
      <c r="A1046">
        <v>16.72</v>
      </c>
      <c r="B1046">
        <v>17.733000000000001</v>
      </c>
      <c r="C1046">
        <v>206.386</v>
      </c>
      <c r="D1046">
        <v>881.5</v>
      </c>
      <c r="E1046">
        <v>1915.32</v>
      </c>
      <c r="F1046">
        <v>2796.82</v>
      </c>
      <c r="G1046">
        <v>0.1118</v>
      </c>
    </row>
    <row r="1047" spans="1:7" x14ac:dyDescent="0.25">
      <c r="A1047">
        <v>16.739999999999998</v>
      </c>
      <c r="B1047">
        <v>17.753</v>
      </c>
      <c r="C1047">
        <v>206.44200000000001</v>
      </c>
      <c r="D1047">
        <v>881.75</v>
      </c>
      <c r="E1047">
        <v>1915.09</v>
      </c>
      <c r="F1047">
        <v>2796.84</v>
      </c>
      <c r="G1047">
        <v>0.1116</v>
      </c>
    </row>
    <row r="1048" spans="1:7" x14ac:dyDescent="0.25">
      <c r="A1048">
        <v>16.8</v>
      </c>
      <c r="B1048">
        <v>17.812999999999999</v>
      </c>
      <c r="C1048">
        <v>206.61</v>
      </c>
      <c r="D1048">
        <v>882.5</v>
      </c>
      <c r="E1048">
        <v>1914.4</v>
      </c>
      <c r="F1048">
        <v>2796.9</v>
      </c>
      <c r="G1048">
        <v>0.111</v>
      </c>
    </row>
    <row r="1049" spans="1:7" x14ac:dyDescent="0.25">
      <c r="A1049">
        <v>16.8</v>
      </c>
      <c r="B1049">
        <v>17.812999999999999</v>
      </c>
      <c r="C1049">
        <v>206.61</v>
      </c>
      <c r="D1049">
        <v>882.5</v>
      </c>
      <c r="E1049">
        <v>1914.4</v>
      </c>
      <c r="F1049">
        <v>2796.9</v>
      </c>
      <c r="G1049">
        <v>0.111</v>
      </c>
    </row>
    <row r="1050" spans="1:7" x14ac:dyDescent="0.25">
      <c r="A1050">
        <v>16.829999999999998</v>
      </c>
      <c r="B1050">
        <v>17.843</v>
      </c>
      <c r="C1050">
        <v>206.69399999999999</v>
      </c>
      <c r="D1050">
        <v>882.875</v>
      </c>
      <c r="E1050">
        <v>1914.0550000000001</v>
      </c>
      <c r="F1050">
        <v>2796.93</v>
      </c>
      <c r="G1050">
        <v>0.11085</v>
      </c>
    </row>
    <row r="1051" spans="1:7" x14ac:dyDescent="0.25">
      <c r="A1051">
        <v>16.899999999999999</v>
      </c>
      <c r="B1051">
        <v>17.913</v>
      </c>
      <c r="C1051">
        <v>206.89</v>
      </c>
      <c r="D1051">
        <v>883.75</v>
      </c>
      <c r="E1051">
        <v>1913.25</v>
      </c>
      <c r="F1051">
        <v>2797</v>
      </c>
      <c r="G1051">
        <v>0.1105</v>
      </c>
    </row>
    <row r="1052" spans="1:7" x14ac:dyDescent="0.25">
      <c r="A1052">
        <v>16.91</v>
      </c>
      <c r="B1052">
        <v>17.922999999999998</v>
      </c>
      <c r="C1052">
        <v>206.91800000000001</v>
      </c>
      <c r="D1052">
        <v>883.875</v>
      </c>
      <c r="E1052">
        <v>1913.135</v>
      </c>
      <c r="F1052">
        <v>2797.01</v>
      </c>
      <c r="G1052">
        <v>0.11045000000000001</v>
      </c>
    </row>
    <row r="1053" spans="1:7" x14ac:dyDescent="0.25">
      <c r="A1053">
        <v>16.920000000000002</v>
      </c>
      <c r="B1053">
        <v>17.933</v>
      </c>
      <c r="C1053">
        <v>206.946</v>
      </c>
      <c r="D1053">
        <v>884</v>
      </c>
      <c r="E1053">
        <v>1913.02</v>
      </c>
      <c r="F1053">
        <v>2797.02</v>
      </c>
      <c r="G1053">
        <v>0.1104</v>
      </c>
    </row>
    <row r="1054" spans="1:7" x14ac:dyDescent="0.25">
      <c r="A1054">
        <v>16.940000000000001</v>
      </c>
      <c r="B1054">
        <v>17.952999999999999</v>
      </c>
      <c r="C1054">
        <v>207.00200000000001</v>
      </c>
      <c r="D1054">
        <v>884.25</v>
      </c>
      <c r="E1054">
        <v>1912.79</v>
      </c>
      <c r="F1054">
        <v>2797.04</v>
      </c>
      <c r="G1054">
        <v>0.1103</v>
      </c>
    </row>
    <row r="1055" spans="1:7" x14ac:dyDescent="0.25">
      <c r="A1055">
        <v>16.96</v>
      </c>
      <c r="B1055">
        <v>17.972999999999999</v>
      </c>
      <c r="C1055">
        <v>207.05799999999999</v>
      </c>
      <c r="D1055">
        <v>884.5</v>
      </c>
      <c r="E1055">
        <v>1912.56</v>
      </c>
      <c r="F1055">
        <v>2797.06</v>
      </c>
      <c r="G1055">
        <v>0.11020000000000001</v>
      </c>
    </row>
    <row r="1056" spans="1:7" x14ac:dyDescent="0.25">
      <c r="A1056">
        <v>17</v>
      </c>
      <c r="B1056">
        <v>18.013000000000002</v>
      </c>
      <c r="C1056">
        <v>207.17</v>
      </c>
      <c r="D1056">
        <v>885</v>
      </c>
      <c r="E1056">
        <v>1912.1</v>
      </c>
      <c r="F1056">
        <v>2797.1</v>
      </c>
      <c r="G1056">
        <v>0.11</v>
      </c>
    </row>
    <row r="1057" spans="1:7" x14ac:dyDescent="0.25">
      <c r="A1057">
        <v>17.04</v>
      </c>
      <c r="B1057">
        <v>18.053000000000001</v>
      </c>
      <c r="C1057">
        <v>207.286</v>
      </c>
      <c r="D1057">
        <v>885.5</v>
      </c>
      <c r="E1057">
        <v>1911.66</v>
      </c>
      <c r="F1057">
        <v>2797.16</v>
      </c>
      <c r="G1057">
        <v>0.10979999999999999</v>
      </c>
    </row>
    <row r="1058" spans="1:7" x14ac:dyDescent="0.25">
      <c r="A1058">
        <v>17.05</v>
      </c>
      <c r="B1058">
        <v>18.062999999999999</v>
      </c>
      <c r="C1058">
        <v>207.315</v>
      </c>
      <c r="D1058">
        <v>885.625</v>
      </c>
      <c r="E1058">
        <v>1911.55</v>
      </c>
      <c r="F1058">
        <v>2797.1750000000002</v>
      </c>
      <c r="G1058">
        <v>0.10975</v>
      </c>
    </row>
    <row r="1059" spans="1:7" x14ac:dyDescent="0.25">
      <c r="A1059">
        <v>17.079999999999998</v>
      </c>
      <c r="B1059">
        <v>18.093</v>
      </c>
      <c r="C1059">
        <v>207.40199999999999</v>
      </c>
      <c r="D1059">
        <v>886</v>
      </c>
      <c r="E1059">
        <v>1911.22</v>
      </c>
      <c r="F1059">
        <v>2797.22</v>
      </c>
      <c r="G1059">
        <v>0.1096</v>
      </c>
    </row>
    <row r="1060" spans="1:7" x14ac:dyDescent="0.25">
      <c r="A1060">
        <v>17.100000000000001</v>
      </c>
      <c r="B1060">
        <v>18.113</v>
      </c>
      <c r="C1060">
        <v>207.46</v>
      </c>
      <c r="D1060">
        <v>886.25</v>
      </c>
      <c r="E1060">
        <v>1911</v>
      </c>
      <c r="F1060">
        <v>2797.25</v>
      </c>
      <c r="G1060">
        <v>0.1095</v>
      </c>
    </row>
    <row r="1061" spans="1:7" x14ac:dyDescent="0.25">
      <c r="A1061">
        <v>17.100000000000001</v>
      </c>
      <c r="B1061">
        <v>18.113</v>
      </c>
      <c r="C1061">
        <v>207.46</v>
      </c>
      <c r="D1061">
        <v>886.25</v>
      </c>
      <c r="E1061">
        <v>1911</v>
      </c>
      <c r="F1061">
        <v>2797.25</v>
      </c>
      <c r="G1061">
        <v>0.1095</v>
      </c>
    </row>
    <row r="1062" spans="1:7" x14ac:dyDescent="0.25">
      <c r="A1062">
        <v>17.16</v>
      </c>
      <c r="B1062">
        <v>18.172999999999998</v>
      </c>
      <c r="C1062">
        <v>207.63399999999999</v>
      </c>
      <c r="D1062">
        <v>887</v>
      </c>
      <c r="E1062">
        <v>1910.34</v>
      </c>
      <c r="F1062">
        <v>2797.34</v>
      </c>
      <c r="G1062">
        <v>0.10920000000000001</v>
      </c>
    </row>
    <row r="1063" spans="1:7" x14ac:dyDescent="0.25">
      <c r="A1063">
        <v>17.2</v>
      </c>
      <c r="B1063">
        <v>18.213000000000001</v>
      </c>
      <c r="C1063">
        <v>207.75</v>
      </c>
      <c r="D1063">
        <v>887.5</v>
      </c>
      <c r="E1063">
        <v>1909.9</v>
      </c>
      <c r="F1063">
        <v>2797.4</v>
      </c>
      <c r="G1063">
        <v>0.109</v>
      </c>
    </row>
    <row r="1064" spans="1:7" x14ac:dyDescent="0.25">
      <c r="A1064">
        <v>17.28</v>
      </c>
      <c r="B1064">
        <v>18.292999999999999</v>
      </c>
      <c r="C1064">
        <v>207.97</v>
      </c>
      <c r="D1064">
        <v>888.46</v>
      </c>
      <c r="E1064">
        <v>1909.02</v>
      </c>
      <c r="F1064">
        <v>2797.48</v>
      </c>
      <c r="G1064">
        <v>0.1086</v>
      </c>
    </row>
    <row r="1065" spans="1:7" x14ac:dyDescent="0.25">
      <c r="A1065">
        <v>17.29</v>
      </c>
      <c r="B1065">
        <v>18.303000000000001</v>
      </c>
      <c r="C1065">
        <v>207.9975</v>
      </c>
      <c r="D1065">
        <v>888.58</v>
      </c>
      <c r="E1065">
        <v>1908.91</v>
      </c>
      <c r="F1065">
        <v>2797.49</v>
      </c>
      <c r="G1065">
        <v>0.10854999999999999</v>
      </c>
    </row>
    <row r="1066" spans="1:7" x14ac:dyDescent="0.25">
      <c r="A1066">
        <v>17.34</v>
      </c>
      <c r="B1066">
        <v>18.353000000000002</v>
      </c>
      <c r="C1066">
        <v>208.13499999999999</v>
      </c>
      <c r="D1066">
        <v>889.18</v>
      </c>
      <c r="E1066">
        <v>1908.36</v>
      </c>
      <c r="F1066">
        <v>2797.54</v>
      </c>
      <c r="G1066">
        <v>0.10829999999999999</v>
      </c>
    </row>
    <row r="1067" spans="1:7" x14ac:dyDescent="0.25">
      <c r="A1067">
        <v>17.36</v>
      </c>
      <c r="B1067">
        <v>18.373000000000001</v>
      </c>
      <c r="C1067">
        <v>208.19</v>
      </c>
      <c r="D1067">
        <v>889.42</v>
      </c>
      <c r="E1067">
        <v>1908.14</v>
      </c>
      <c r="F1067">
        <v>2797.56</v>
      </c>
      <c r="G1067">
        <v>0.1082</v>
      </c>
    </row>
    <row r="1068" spans="1:7" x14ac:dyDescent="0.25">
      <c r="A1068">
        <v>17.38</v>
      </c>
      <c r="B1068">
        <v>18.393000000000001</v>
      </c>
      <c r="C1068">
        <v>208.245</v>
      </c>
      <c r="D1068">
        <v>889.66</v>
      </c>
      <c r="E1068">
        <v>1907.92</v>
      </c>
      <c r="F1068">
        <v>2797.58</v>
      </c>
      <c r="G1068">
        <v>0.1081</v>
      </c>
    </row>
    <row r="1069" spans="1:7" x14ac:dyDescent="0.25">
      <c r="A1069">
        <v>17.399999999999999</v>
      </c>
      <c r="B1069">
        <v>18.413</v>
      </c>
      <c r="C1069">
        <v>208.3</v>
      </c>
      <c r="D1069">
        <v>889.9</v>
      </c>
      <c r="E1069">
        <v>1907.7</v>
      </c>
      <c r="F1069">
        <v>2797.6</v>
      </c>
      <c r="G1069">
        <v>0.108</v>
      </c>
    </row>
    <row r="1070" spans="1:7" x14ac:dyDescent="0.25">
      <c r="A1070">
        <v>17.420000000000002</v>
      </c>
      <c r="B1070">
        <v>18.433</v>
      </c>
      <c r="C1070">
        <v>208.35400000000001</v>
      </c>
      <c r="D1070">
        <v>890.15</v>
      </c>
      <c r="E1070">
        <v>1907.48</v>
      </c>
      <c r="F1070">
        <v>2797.63</v>
      </c>
      <c r="G1070">
        <v>0.1079</v>
      </c>
    </row>
    <row r="1071" spans="1:7" x14ac:dyDescent="0.25">
      <c r="A1071">
        <v>17.46</v>
      </c>
      <c r="B1071">
        <v>18.472999999999999</v>
      </c>
      <c r="C1071">
        <v>208.46199999999999</v>
      </c>
      <c r="D1071">
        <v>890.65</v>
      </c>
      <c r="E1071">
        <v>1907.04</v>
      </c>
      <c r="F1071">
        <v>2797.69</v>
      </c>
      <c r="G1071">
        <v>0.1077</v>
      </c>
    </row>
    <row r="1072" spans="1:7" x14ac:dyDescent="0.25">
      <c r="A1072">
        <v>17.48</v>
      </c>
      <c r="B1072">
        <v>18.492999999999999</v>
      </c>
      <c r="C1072">
        <v>208.51599999999999</v>
      </c>
      <c r="D1072">
        <v>890.9</v>
      </c>
      <c r="E1072">
        <v>1906.82</v>
      </c>
      <c r="F1072">
        <v>2797.72</v>
      </c>
      <c r="G1072">
        <v>0.1076</v>
      </c>
    </row>
    <row r="1073" spans="1:7" x14ac:dyDescent="0.25">
      <c r="A1073">
        <v>17.52</v>
      </c>
      <c r="B1073">
        <v>18.533000000000001</v>
      </c>
      <c r="C1073">
        <v>208.624</v>
      </c>
      <c r="D1073">
        <v>891.4</v>
      </c>
      <c r="E1073">
        <v>1906.38</v>
      </c>
      <c r="F1073">
        <v>2797.78</v>
      </c>
      <c r="G1073">
        <v>0.1074</v>
      </c>
    </row>
    <row r="1074" spans="1:7" x14ac:dyDescent="0.25">
      <c r="A1074">
        <v>17.600000000000001</v>
      </c>
      <c r="B1074">
        <v>18.613</v>
      </c>
      <c r="C1074">
        <v>208.84</v>
      </c>
      <c r="D1074">
        <v>892.4</v>
      </c>
      <c r="E1074">
        <v>1905.5</v>
      </c>
      <c r="F1074">
        <v>2797.9</v>
      </c>
      <c r="G1074">
        <v>0.107</v>
      </c>
    </row>
    <row r="1075" spans="1:7" x14ac:dyDescent="0.25">
      <c r="A1075">
        <v>17.64</v>
      </c>
      <c r="B1075">
        <v>18.652999999999999</v>
      </c>
      <c r="C1075">
        <v>208.946</v>
      </c>
      <c r="D1075">
        <v>892.88</v>
      </c>
      <c r="E1075">
        <v>1905.08</v>
      </c>
      <c r="F1075">
        <v>2797.96</v>
      </c>
      <c r="G1075">
        <v>0.10680000000000001</v>
      </c>
    </row>
    <row r="1076" spans="1:7" x14ac:dyDescent="0.25">
      <c r="A1076">
        <v>17.64</v>
      </c>
      <c r="B1076">
        <v>18.652999999999999</v>
      </c>
      <c r="C1076">
        <v>208.946</v>
      </c>
      <c r="D1076">
        <v>892.88</v>
      </c>
      <c r="E1076">
        <v>1905.08</v>
      </c>
      <c r="F1076">
        <v>2797.96</v>
      </c>
      <c r="G1076">
        <v>0.10680000000000001</v>
      </c>
    </row>
    <row r="1077" spans="1:7" x14ac:dyDescent="0.25">
      <c r="A1077">
        <v>17.670000000000002</v>
      </c>
      <c r="B1077">
        <v>18.683</v>
      </c>
      <c r="C1077">
        <v>209.02549999999999</v>
      </c>
      <c r="D1077">
        <v>893.24</v>
      </c>
      <c r="E1077">
        <v>1904.7650000000001</v>
      </c>
      <c r="F1077">
        <v>2798.0050000000001</v>
      </c>
      <c r="G1077">
        <v>0.10664999999999999</v>
      </c>
    </row>
    <row r="1078" spans="1:7" x14ac:dyDescent="0.25">
      <c r="A1078">
        <v>17.68</v>
      </c>
      <c r="B1078">
        <v>18.693000000000001</v>
      </c>
      <c r="C1078">
        <v>209.05199999999999</v>
      </c>
      <c r="D1078">
        <v>893.36</v>
      </c>
      <c r="E1078">
        <v>1904.66</v>
      </c>
      <c r="F1078">
        <v>2798.02</v>
      </c>
      <c r="G1078">
        <v>0.1066</v>
      </c>
    </row>
    <row r="1079" spans="1:7" x14ac:dyDescent="0.25">
      <c r="A1079">
        <v>17.7</v>
      </c>
      <c r="B1079">
        <v>18.713000000000001</v>
      </c>
      <c r="C1079">
        <v>209.10499999999999</v>
      </c>
      <c r="D1079">
        <v>893.6</v>
      </c>
      <c r="E1079">
        <v>1904.45</v>
      </c>
      <c r="F1079">
        <v>2798.05</v>
      </c>
      <c r="G1079">
        <v>0.1065</v>
      </c>
    </row>
    <row r="1080" spans="1:7" x14ac:dyDescent="0.25">
      <c r="A1080">
        <v>17.760000000000002</v>
      </c>
      <c r="B1080">
        <v>18.773</v>
      </c>
      <c r="C1080">
        <v>209.26400000000001</v>
      </c>
      <c r="D1080">
        <v>894.32</v>
      </c>
      <c r="E1080">
        <v>1903.82</v>
      </c>
      <c r="F1080">
        <v>2798.14</v>
      </c>
      <c r="G1080">
        <v>0.1062</v>
      </c>
    </row>
    <row r="1081" spans="1:7" x14ac:dyDescent="0.25">
      <c r="A1081">
        <v>17.8</v>
      </c>
      <c r="B1081">
        <v>18.812999999999999</v>
      </c>
      <c r="C1081">
        <v>209.37</v>
      </c>
      <c r="D1081">
        <v>894.8</v>
      </c>
      <c r="E1081">
        <v>1903.4</v>
      </c>
      <c r="F1081">
        <v>2798.2</v>
      </c>
      <c r="G1081">
        <v>0.106</v>
      </c>
    </row>
    <row r="1082" spans="1:7" x14ac:dyDescent="0.25">
      <c r="A1082">
        <v>17.82</v>
      </c>
      <c r="B1082">
        <v>18.832999999999998</v>
      </c>
      <c r="C1082">
        <v>209.423</v>
      </c>
      <c r="D1082">
        <v>895.04</v>
      </c>
      <c r="E1082">
        <v>1903.19</v>
      </c>
      <c r="F1082">
        <v>2798.23</v>
      </c>
      <c r="G1082">
        <v>0.10589999999999999</v>
      </c>
    </row>
    <row r="1083" spans="1:7" x14ac:dyDescent="0.25">
      <c r="A1083">
        <v>17.86</v>
      </c>
      <c r="B1083">
        <v>18.873000000000001</v>
      </c>
      <c r="C1083">
        <v>209.529</v>
      </c>
      <c r="D1083">
        <v>895.52</v>
      </c>
      <c r="E1083">
        <v>1902.77</v>
      </c>
      <c r="F1083">
        <v>2798.29</v>
      </c>
      <c r="G1083">
        <v>0.1057</v>
      </c>
    </row>
    <row r="1084" spans="1:7" x14ac:dyDescent="0.25">
      <c r="A1084">
        <v>17.920000000000002</v>
      </c>
      <c r="B1084">
        <v>18.933</v>
      </c>
      <c r="C1084">
        <v>209.68799999999999</v>
      </c>
      <c r="D1084">
        <v>896.24</v>
      </c>
      <c r="E1084">
        <v>1902.14</v>
      </c>
      <c r="F1084">
        <v>2798.38</v>
      </c>
      <c r="G1084">
        <v>0.10539999999999999</v>
      </c>
    </row>
    <row r="1085" spans="1:7" x14ac:dyDescent="0.25">
      <c r="A1085">
        <v>17.940000000000001</v>
      </c>
      <c r="B1085">
        <v>18.952999999999999</v>
      </c>
      <c r="C1085">
        <v>209.74100000000001</v>
      </c>
      <c r="D1085">
        <v>896.48</v>
      </c>
      <c r="E1085">
        <v>1901.93</v>
      </c>
      <c r="F1085">
        <v>2798.41</v>
      </c>
      <c r="G1085">
        <v>0.1053</v>
      </c>
    </row>
    <row r="1086" spans="1:7" x14ac:dyDescent="0.25">
      <c r="A1086">
        <v>18</v>
      </c>
      <c r="B1086">
        <v>19.013000000000002</v>
      </c>
      <c r="C1086">
        <v>209.9</v>
      </c>
      <c r="D1086">
        <v>897.2</v>
      </c>
      <c r="E1086">
        <v>1901.3</v>
      </c>
      <c r="F1086">
        <v>2798.5</v>
      </c>
      <c r="G1086">
        <v>0.105</v>
      </c>
    </row>
    <row r="1087" spans="1:7" x14ac:dyDescent="0.25">
      <c r="A1087">
        <v>18.02</v>
      </c>
      <c r="B1087">
        <v>19.033000000000001</v>
      </c>
      <c r="C1087">
        <v>209.953</v>
      </c>
      <c r="D1087">
        <v>897.44</v>
      </c>
      <c r="E1087">
        <v>1901.08</v>
      </c>
      <c r="F1087">
        <v>2798.52</v>
      </c>
      <c r="G1087">
        <v>0.10489999999999999</v>
      </c>
    </row>
    <row r="1088" spans="1:7" x14ac:dyDescent="0.25">
      <c r="A1088">
        <v>18.04</v>
      </c>
      <c r="B1088">
        <v>19.053000000000001</v>
      </c>
      <c r="C1088">
        <v>210.006</v>
      </c>
      <c r="D1088">
        <v>897.68</v>
      </c>
      <c r="E1088">
        <v>1900.86</v>
      </c>
      <c r="F1088">
        <v>2798.54</v>
      </c>
      <c r="G1088">
        <v>0.1048</v>
      </c>
    </row>
    <row r="1089" spans="1:7" x14ac:dyDescent="0.25">
      <c r="A1089">
        <v>18.05</v>
      </c>
      <c r="B1089">
        <v>19.062999999999999</v>
      </c>
      <c r="C1089">
        <v>210.0325</v>
      </c>
      <c r="D1089">
        <v>897.8</v>
      </c>
      <c r="E1089">
        <v>1900.75</v>
      </c>
      <c r="F1089">
        <v>2798.55</v>
      </c>
      <c r="G1089">
        <v>0.10475</v>
      </c>
    </row>
    <row r="1090" spans="1:7" x14ac:dyDescent="0.25">
      <c r="A1090">
        <v>18.2</v>
      </c>
      <c r="B1090">
        <v>19.213000000000001</v>
      </c>
      <c r="C1090">
        <v>210.43</v>
      </c>
      <c r="D1090">
        <v>899.6</v>
      </c>
      <c r="E1090">
        <v>1899.1</v>
      </c>
      <c r="F1090">
        <v>2798.7</v>
      </c>
      <c r="G1090">
        <v>0.104</v>
      </c>
    </row>
    <row r="1091" spans="1:7" x14ac:dyDescent="0.25">
      <c r="A1091">
        <v>18.239999999999998</v>
      </c>
      <c r="B1091">
        <v>19.253</v>
      </c>
      <c r="C1091">
        <v>210.536</v>
      </c>
      <c r="D1091">
        <v>900.08</v>
      </c>
      <c r="E1091">
        <v>1898.66</v>
      </c>
      <c r="F1091">
        <v>2798.74</v>
      </c>
      <c r="G1091">
        <v>0.1038</v>
      </c>
    </row>
    <row r="1092" spans="1:7" x14ac:dyDescent="0.25">
      <c r="A1092">
        <v>18.239999999999998</v>
      </c>
      <c r="B1092">
        <v>19.253</v>
      </c>
      <c r="C1092">
        <v>210.536</v>
      </c>
      <c r="D1092">
        <v>900.08</v>
      </c>
      <c r="E1092">
        <v>1898.66</v>
      </c>
      <c r="F1092">
        <v>2798.74</v>
      </c>
      <c r="G1092">
        <v>0.1038</v>
      </c>
    </row>
    <row r="1093" spans="1:7" x14ac:dyDescent="0.25">
      <c r="A1093">
        <v>18.260000000000002</v>
      </c>
      <c r="B1093">
        <v>19.273</v>
      </c>
      <c r="C1093">
        <v>210.589</v>
      </c>
      <c r="D1093">
        <v>900.32</v>
      </c>
      <c r="E1093">
        <v>1898.44</v>
      </c>
      <c r="F1093">
        <v>2798.76</v>
      </c>
      <c r="G1093">
        <v>0.1037</v>
      </c>
    </row>
    <row r="1094" spans="1:7" x14ac:dyDescent="0.25">
      <c r="A1094">
        <v>18.3</v>
      </c>
      <c r="B1094">
        <v>19.312999999999999</v>
      </c>
      <c r="C1094">
        <v>210.69499999999999</v>
      </c>
      <c r="D1094">
        <v>900.8</v>
      </c>
      <c r="E1094">
        <v>1898</v>
      </c>
      <c r="F1094">
        <v>2798.8</v>
      </c>
      <c r="G1094">
        <v>0.10349999999999999</v>
      </c>
    </row>
    <row r="1095" spans="1:7" x14ac:dyDescent="0.25">
      <c r="A1095">
        <v>18.36</v>
      </c>
      <c r="B1095">
        <v>19.373000000000001</v>
      </c>
      <c r="C1095">
        <v>210.85400000000001</v>
      </c>
      <c r="D1095">
        <v>901.52</v>
      </c>
      <c r="E1095">
        <v>1897.34</v>
      </c>
      <c r="F1095">
        <v>2798.86</v>
      </c>
      <c r="G1095">
        <v>0.1032</v>
      </c>
    </row>
    <row r="1096" spans="1:7" x14ac:dyDescent="0.25">
      <c r="A1096">
        <v>18.399999999999999</v>
      </c>
      <c r="B1096">
        <v>19.413</v>
      </c>
      <c r="C1096">
        <v>210.96</v>
      </c>
      <c r="D1096">
        <v>902</v>
      </c>
      <c r="E1096">
        <v>1896.9</v>
      </c>
      <c r="F1096">
        <v>2798.9</v>
      </c>
      <c r="G1096">
        <v>0.10299999999999999</v>
      </c>
    </row>
    <row r="1097" spans="1:7" x14ac:dyDescent="0.25">
      <c r="A1097">
        <v>18.43</v>
      </c>
      <c r="B1097">
        <v>19.443000000000001</v>
      </c>
      <c r="C1097">
        <v>211.03649999999999</v>
      </c>
      <c r="D1097">
        <v>902.34500000000003</v>
      </c>
      <c r="E1097">
        <v>1896.585</v>
      </c>
      <c r="F1097">
        <v>2798.93</v>
      </c>
      <c r="G1097">
        <v>0.10285</v>
      </c>
    </row>
    <row r="1098" spans="1:7" x14ac:dyDescent="0.25">
      <c r="A1098">
        <v>18.46</v>
      </c>
      <c r="B1098">
        <v>19.472999999999999</v>
      </c>
      <c r="C1098">
        <v>211.113</v>
      </c>
      <c r="D1098">
        <v>902.69</v>
      </c>
      <c r="E1098">
        <v>1896.27</v>
      </c>
      <c r="F1098">
        <v>2798.96</v>
      </c>
      <c r="G1098">
        <v>0.1027</v>
      </c>
    </row>
    <row r="1099" spans="1:7" x14ac:dyDescent="0.25">
      <c r="A1099">
        <v>18.48</v>
      </c>
      <c r="B1099">
        <v>19.492999999999999</v>
      </c>
      <c r="C1099">
        <v>211.16399999999999</v>
      </c>
      <c r="D1099">
        <v>902.92</v>
      </c>
      <c r="E1099">
        <v>1896.06</v>
      </c>
      <c r="F1099">
        <v>2798.98</v>
      </c>
      <c r="G1099">
        <v>0.1026</v>
      </c>
    </row>
    <row r="1100" spans="1:7" x14ac:dyDescent="0.25">
      <c r="A1100">
        <v>18.48</v>
      </c>
      <c r="B1100">
        <v>19.492999999999999</v>
      </c>
      <c r="C1100">
        <v>211.16399999999999</v>
      </c>
      <c r="D1100">
        <v>902.92</v>
      </c>
      <c r="E1100">
        <v>1896.06</v>
      </c>
      <c r="F1100">
        <v>2798.98</v>
      </c>
      <c r="G1100">
        <v>0.1026</v>
      </c>
    </row>
    <row r="1101" spans="1:7" x14ac:dyDescent="0.25">
      <c r="A1101">
        <v>18.48</v>
      </c>
      <c r="B1101">
        <v>19.492999999999999</v>
      </c>
      <c r="C1101">
        <v>211.16399999999999</v>
      </c>
      <c r="D1101">
        <v>902.92</v>
      </c>
      <c r="E1101">
        <v>1896.06</v>
      </c>
      <c r="F1101">
        <v>2798.98</v>
      </c>
      <c r="G1101">
        <v>0.1026</v>
      </c>
    </row>
    <row r="1102" spans="1:7" x14ac:dyDescent="0.25">
      <c r="A1102">
        <v>18.559999999999999</v>
      </c>
      <c r="B1102">
        <v>19.573</v>
      </c>
      <c r="C1102">
        <v>211.36799999999999</v>
      </c>
      <c r="D1102">
        <v>903.84</v>
      </c>
      <c r="E1102">
        <v>1895.22</v>
      </c>
      <c r="F1102">
        <v>2799.06</v>
      </c>
      <c r="G1102">
        <v>0.1022</v>
      </c>
    </row>
    <row r="1103" spans="1:7" x14ac:dyDescent="0.25">
      <c r="A1103">
        <v>18.600000000000001</v>
      </c>
      <c r="B1103">
        <v>19.613</v>
      </c>
      <c r="C1103">
        <v>211.47</v>
      </c>
      <c r="D1103">
        <v>904.3</v>
      </c>
      <c r="E1103">
        <v>1894.8</v>
      </c>
      <c r="F1103">
        <v>2799.1</v>
      </c>
      <c r="G1103">
        <v>0.10199999999999999</v>
      </c>
    </row>
    <row r="1104" spans="1:7" x14ac:dyDescent="0.25">
      <c r="A1104">
        <v>18.62</v>
      </c>
      <c r="B1104">
        <v>19.632999999999999</v>
      </c>
      <c r="C1104">
        <v>211.52099999999999</v>
      </c>
      <c r="D1104">
        <v>904.54</v>
      </c>
      <c r="E1104">
        <v>1894.58</v>
      </c>
      <c r="F1104">
        <v>2799.12</v>
      </c>
      <c r="G1104">
        <v>0.1019</v>
      </c>
    </row>
    <row r="1105" spans="1:7" x14ac:dyDescent="0.25">
      <c r="A1105">
        <v>18.7</v>
      </c>
      <c r="B1105">
        <v>19.713000000000001</v>
      </c>
      <c r="C1105">
        <v>211.72499999999999</v>
      </c>
      <c r="D1105">
        <v>905.5</v>
      </c>
      <c r="E1105">
        <v>1893.7</v>
      </c>
      <c r="F1105">
        <v>2799.2</v>
      </c>
      <c r="G1105">
        <v>0.10150000000000001</v>
      </c>
    </row>
    <row r="1106" spans="1:7" x14ac:dyDescent="0.25">
      <c r="A1106">
        <v>18.7</v>
      </c>
      <c r="B1106">
        <v>19.713000000000001</v>
      </c>
      <c r="C1106">
        <v>211.72499999999999</v>
      </c>
      <c r="D1106">
        <v>905.5</v>
      </c>
      <c r="E1106">
        <v>1893.7</v>
      </c>
      <c r="F1106">
        <v>2799.2</v>
      </c>
      <c r="G1106">
        <v>0.10150000000000001</v>
      </c>
    </row>
    <row r="1107" spans="1:7" x14ac:dyDescent="0.25">
      <c r="A1107">
        <v>18.72</v>
      </c>
      <c r="B1107">
        <v>19.733000000000001</v>
      </c>
      <c r="C1107">
        <v>211.77600000000001</v>
      </c>
      <c r="D1107">
        <v>905.74</v>
      </c>
      <c r="E1107">
        <v>1893.48</v>
      </c>
      <c r="F1107">
        <v>2799.22</v>
      </c>
      <c r="G1107">
        <v>0.1014</v>
      </c>
    </row>
    <row r="1108" spans="1:7" x14ac:dyDescent="0.25">
      <c r="A1108">
        <v>18.72</v>
      </c>
      <c r="B1108">
        <v>19.733000000000001</v>
      </c>
      <c r="C1108">
        <v>211.77600000000001</v>
      </c>
      <c r="D1108">
        <v>905.74</v>
      </c>
      <c r="E1108">
        <v>1893.48</v>
      </c>
      <c r="F1108">
        <v>2799.22</v>
      </c>
      <c r="G1108">
        <v>0.1014</v>
      </c>
    </row>
    <row r="1109" spans="1:7" x14ac:dyDescent="0.25">
      <c r="A1109">
        <v>18.760000000000002</v>
      </c>
      <c r="B1109">
        <v>19.773</v>
      </c>
      <c r="C1109">
        <v>211.87799999999999</v>
      </c>
      <c r="D1109">
        <v>906.22</v>
      </c>
      <c r="E1109">
        <v>1893.04</v>
      </c>
      <c r="F1109">
        <v>2799.26</v>
      </c>
      <c r="G1109">
        <v>0.1012</v>
      </c>
    </row>
    <row r="1110" spans="1:7" x14ac:dyDescent="0.25">
      <c r="A1110">
        <v>18.8</v>
      </c>
      <c r="B1110">
        <v>19.812999999999999</v>
      </c>
      <c r="C1110">
        <v>211.98</v>
      </c>
      <c r="D1110">
        <v>906.7</v>
      </c>
      <c r="E1110">
        <v>1892.6</v>
      </c>
      <c r="F1110">
        <v>2799.3</v>
      </c>
      <c r="G1110">
        <v>0.10100000000000001</v>
      </c>
    </row>
    <row r="1111" spans="1:7" x14ac:dyDescent="0.25">
      <c r="A1111">
        <v>18.809999999999999</v>
      </c>
      <c r="B1111">
        <v>19.823</v>
      </c>
      <c r="C1111">
        <v>212.00450000000001</v>
      </c>
      <c r="D1111">
        <v>906.81500000000005</v>
      </c>
      <c r="E1111">
        <v>1892.4949999999999</v>
      </c>
      <c r="F1111">
        <v>2799.31</v>
      </c>
      <c r="G1111">
        <v>0.10095</v>
      </c>
    </row>
    <row r="1112" spans="1:7" x14ac:dyDescent="0.25">
      <c r="A1112">
        <v>18.88</v>
      </c>
      <c r="B1112">
        <v>19.893000000000001</v>
      </c>
      <c r="C1112">
        <v>212.17599999999999</v>
      </c>
      <c r="D1112">
        <v>907.62</v>
      </c>
      <c r="E1112">
        <v>1891.76</v>
      </c>
      <c r="F1112">
        <v>2799.38</v>
      </c>
      <c r="G1112">
        <v>0.10059999999999999</v>
      </c>
    </row>
    <row r="1113" spans="1:7" x14ac:dyDescent="0.25">
      <c r="A1113">
        <v>18.899999999999999</v>
      </c>
      <c r="B1113">
        <v>19.913</v>
      </c>
      <c r="C1113">
        <v>212.22499999999999</v>
      </c>
      <c r="D1113">
        <v>907.85</v>
      </c>
      <c r="E1113">
        <v>1891.55</v>
      </c>
      <c r="F1113">
        <v>2799.4</v>
      </c>
      <c r="G1113">
        <v>0.10050000000000001</v>
      </c>
    </row>
    <row r="1114" spans="1:7" x14ac:dyDescent="0.25">
      <c r="A1114">
        <v>18.920000000000002</v>
      </c>
      <c r="B1114">
        <v>19.933</v>
      </c>
      <c r="C1114">
        <v>212.274</v>
      </c>
      <c r="D1114">
        <v>908.08</v>
      </c>
      <c r="E1114">
        <v>1891.34</v>
      </c>
      <c r="F1114">
        <v>2799.42</v>
      </c>
      <c r="G1114">
        <v>0.1004</v>
      </c>
    </row>
    <row r="1115" spans="1:7" x14ac:dyDescent="0.25">
      <c r="A1115">
        <v>18.96</v>
      </c>
      <c r="B1115">
        <v>19.972999999999999</v>
      </c>
      <c r="C1115">
        <v>212.37200000000001</v>
      </c>
      <c r="D1115">
        <v>908.54</v>
      </c>
      <c r="E1115">
        <v>1890.92</v>
      </c>
      <c r="F1115">
        <v>2799.46</v>
      </c>
      <c r="G1115">
        <v>0.1002</v>
      </c>
    </row>
    <row r="1116" spans="1:7" x14ac:dyDescent="0.25">
      <c r="A1116">
        <v>18.98</v>
      </c>
      <c r="B1116">
        <v>19.992999999999999</v>
      </c>
      <c r="C1116">
        <v>212.42099999999999</v>
      </c>
      <c r="D1116">
        <v>908.77</v>
      </c>
      <c r="E1116">
        <v>1890.71</v>
      </c>
      <c r="F1116">
        <v>2799.48</v>
      </c>
      <c r="G1116">
        <v>0.10009999999999999</v>
      </c>
    </row>
    <row r="1117" spans="1:7" x14ac:dyDescent="0.25">
      <c r="A1117">
        <v>19</v>
      </c>
      <c r="B1117">
        <v>20.013000000000002</v>
      </c>
      <c r="C1117">
        <v>212.47</v>
      </c>
      <c r="D1117">
        <v>909</v>
      </c>
      <c r="E1117">
        <v>1890.5</v>
      </c>
      <c r="F1117">
        <v>2799.5</v>
      </c>
      <c r="G1117">
        <v>0.1</v>
      </c>
    </row>
    <row r="1118" spans="1:7" x14ac:dyDescent="0.25">
      <c r="A1118">
        <v>19.04</v>
      </c>
      <c r="B1118">
        <v>20.053000000000001</v>
      </c>
      <c r="C1118">
        <v>212.572</v>
      </c>
      <c r="D1118">
        <v>909.46</v>
      </c>
      <c r="E1118">
        <v>1890.08</v>
      </c>
      <c r="F1118">
        <v>2799.54</v>
      </c>
      <c r="G1118">
        <v>9.9720000000000003E-2</v>
      </c>
    </row>
    <row r="1119" spans="1:7" x14ac:dyDescent="0.25">
      <c r="A1119">
        <v>19.079999999999998</v>
      </c>
      <c r="B1119">
        <v>20.093</v>
      </c>
      <c r="C1119">
        <v>212.67400000000001</v>
      </c>
      <c r="D1119">
        <v>909.92</v>
      </c>
      <c r="E1119">
        <v>1889.66</v>
      </c>
      <c r="F1119">
        <v>2799.58</v>
      </c>
      <c r="G1119">
        <v>9.9440000000000001E-2</v>
      </c>
    </row>
    <row r="1120" spans="1:7" x14ac:dyDescent="0.25">
      <c r="A1120">
        <v>19.14</v>
      </c>
      <c r="B1120">
        <v>20.152999999999999</v>
      </c>
      <c r="C1120">
        <v>212.827</v>
      </c>
      <c r="D1120">
        <v>910.61</v>
      </c>
      <c r="E1120">
        <v>1889.03</v>
      </c>
      <c r="F1120">
        <v>2799.64</v>
      </c>
      <c r="G1120">
        <v>9.9019999999999997E-2</v>
      </c>
    </row>
    <row r="1121" spans="1:7" x14ac:dyDescent="0.25">
      <c r="A1121">
        <v>19.2</v>
      </c>
      <c r="B1121">
        <v>20.213000000000001</v>
      </c>
      <c r="C1121">
        <v>212.98</v>
      </c>
      <c r="D1121">
        <v>911.3</v>
      </c>
      <c r="E1121">
        <v>1888.4</v>
      </c>
      <c r="F1121">
        <v>2799.7</v>
      </c>
      <c r="G1121">
        <v>9.8599999999999993E-2</v>
      </c>
    </row>
    <row r="1122" spans="1:7" x14ac:dyDescent="0.25">
      <c r="A1122">
        <v>19.2</v>
      </c>
      <c r="B1122">
        <v>20.213000000000001</v>
      </c>
      <c r="C1122">
        <v>212.98</v>
      </c>
      <c r="D1122">
        <v>911.3</v>
      </c>
      <c r="E1122">
        <v>1888.4</v>
      </c>
      <c r="F1122">
        <v>2799.7</v>
      </c>
      <c r="G1122">
        <v>9.8599999999999993E-2</v>
      </c>
    </row>
    <row r="1123" spans="1:7" x14ac:dyDescent="0.25">
      <c r="A1123">
        <v>19.239999999999998</v>
      </c>
      <c r="B1123">
        <v>20.253</v>
      </c>
      <c r="C1123">
        <v>213.08199999999999</v>
      </c>
      <c r="D1123">
        <v>911.76</v>
      </c>
      <c r="E1123">
        <v>1887.98</v>
      </c>
      <c r="F1123">
        <v>2799.74</v>
      </c>
      <c r="G1123">
        <v>9.8400000000000001E-2</v>
      </c>
    </row>
    <row r="1124" spans="1:7" x14ac:dyDescent="0.25">
      <c r="A1124">
        <v>19.32</v>
      </c>
      <c r="B1124">
        <v>20.332999999999998</v>
      </c>
      <c r="C1124">
        <v>213.286</v>
      </c>
      <c r="D1124">
        <v>912.68</v>
      </c>
      <c r="E1124">
        <v>1887.14</v>
      </c>
      <c r="F1124">
        <v>2799.82</v>
      </c>
      <c r="G1124">
        <v>9.8000000000000004E-2</v>
      </c>
    </row>
    <row r="1125" spans="1:7" x14ac:dyDescent="0.25">
      <c r="A1125">
        <v>19.36</v>
      </c>
      <c r="B1125">
        <v>20.373000000000001</v>
      </c>
      <c r="C1125">
        <v>213.38800000000001</v>
      </c>
      <c r="D1125">
        <v>913.14</v>
      </c>
      <c r="E1125">
        <v>1886.72</v>
      </c>
      <c r="F1125">
        <v>2799.86</v>
      </c>
      <c r="G1125">
        <v>9.7799999999999998E-2</v>
      </c>
    </row>
    <row r="1126" spans="1:7" x14ac:dyDescent="0.25">
      <c r="A1126">
        <v>19.38</v>
      </c>
      <c r="B1126">
        <v>20.393000000000001</v>
      </c>
      <c r="C1126">
        <v>213.43899999999999</v>
      </c>
      <c r="D1126">
        <v>913.37</v>
      </c>
      <c r="E1126">
        <v>1886.51</v>
      </c>
      <c r="F1126">
        <v>2799.88</v>
      </c>
      <c r="G1126">
        <v>9.7699999999999995E-2</v>
      </c>
    </row>
    <row r="1127" spans="1:7" x14ac:dyDescent="0.25">
      <c r="A1127">
        <v>19.399999999999999</v>
      </c>
      <c r="B1127">
        <v>20.413</v>
      </c>
      <c r="C1127">
        <v>213.49</v>
      </c>
      <c r="D1127">
        <v>913.6</v>
      </c>
      <c r="E1127">
        <v>1886.3</v>
      </c>
      <c r="F1127">
        <v>2799.9</v>
      </c>
      <c r="G1127">
        <v>9.7600000000000006E-2</v>
      </c>
    </row>
    <row r="1128" spans="1:7" x14ac:dyDescent="0.25">
      <c r="A1128">
        <v>19.440000000000001</v>
      </c>
      <c r="B1128">
        <v>20.452999999999999</v>
      </c>
      <c r="C1128">
        <v>213.59</v>
      </c>
      <c r="D1128">
        <v>914.04</v>
      </c>
      <c r="E1128">
        <v>1885.9</v>
      </c>
      <c r="F1128">
        <v>2799.94</v>
      </c>
      <c r="G1128">
        <v>9.7420000000000007E-2</v>
      </c>
    </row>
    <row r="1129" spans="1:7" x14ac:dyDescent="0.25">
      <c r="A1129">
        <v>19.440000000000001</v>
      </c>
      <c r="B1129">
        <v>20.452999999999999</v>
      </c>
      <c r="C1129">
        <v>213.59</v>
      </c>
      <c r="D1129">
        <v>914.04</v>
      </c>
      <c r="E1129">
        <v>1885.9</v>
      </c>
      <c r="F1129">
        <v>2799.94</v>
      </c>
      <c r="G1129">
        <v>9.7420000000000007E-2</v>
      </c>
    </row>
    <row r="1130" spans="1:7" x14ac:dyDescent="0.25">
      <c r="A1130">
        <v>19.5</v>
      </c>
      <c r="B1130">
        <v>20.513000000000002</v>
      </c>
      <c r="C1130">
        <v>213.74</v>
      </c>
      <c r="D1130">
        <v>914.7</v>
      </c>
      <c r="E1130">
        <v>1885.3</v>
      </c>
      <c r="F1130">
        <v>2800</v>
      </c>
      <c r="G1130">
        <v>9.715E-2</v>
      </c>
    </row>
    <row r="1131" spans="1:7" x14ac:dyDescent="0.25">
      <c r="A1131">
        <v>19.52</v>
      </c>
      <c r="B1131">
        <v>20.533000000000001</v>
      </c>
      <c r="C1131">
        <v>213.79</v>
      </c>
      <c r="D1131">
        <v>914.92</v>
      </c>
      <c r="E1131">
        <v>1885.1</v>
      </c>
      <c r="F1131">
        <v>2800.02</v>
      </c>
      <c r="G1131">
        <v>9.7059999999999994E-2</v>
      </c>
    </row>
    <row r="1132" spans="1:7" x14ac:dyDescent="0.25">
      <c r="A1132">
        <v>19.579999999999998</v>
      </c>
      <c r="B1132">
        <v>20.593</v>
      </c>
      <c r="C1132">
        <v>213.94</v>
      </c>
      <c r="D1132">
        <v>915.58</v>
      </c>
      <c r="E1132">
        <v>1884.5</v>
      </c>
      <c r="F1132">
        <v>2800.08</v>
      </c>
      <c r="G1132">
        <v>9.6790000000000001E-2</v>
      </c>
    </row>
    <row r="1133" spans="1:7" x14ac:dyDescent="0.25">
      <c r="A1133">
        <v>19.600000000000001</v>
      </c>
      <c r="B1133">
        <v>20.613</v>
      </c>
      <c r="C1133">
        <v>213.99</v>
      </c>
      <c r="D1133">
        <v>915.8</v>
      </c>
      <c r="E1133">
        <v>1884.3</v>
      </c>
      <c r="F1133">
        <v>2800.1</v>
      </c>
      <c r="G1133">
        <v>9.6699999999999994E-2</v>
      </c>
    </row>
    <row r="1134" spans="1:7" x14ac:dyDescent="0.25">
      <c r="A1134">
        <v>19.600000000000001</v>
      </c>
      <c r="B1134">
        <v>20.613</v>
      </c>
      <c r="C1134">
        <v>213.99</v>
      </c>
      <c r="D1134">
        <v>915.8</v>
      </c>
      <c r="E1134">
        <v>1884.3</v>
      </c>
      <c r="F1134">
        <v>2800.1</v>
      </c>
      <c r="G1134">
        <v>9.6699999999999994E-2</v>
      </c>
    </row>
    <row r="1135" spans="1:7" x14ac:dyDescent="0.25">
      <c r="A1135">
        <v>19.68</v>
      </c>
      <c r="B1135">
        <v>20.693000000000001</v>
      </c>
      <c r="C1135">
        <v>214.18600000000001</v>
      </c>
      <c r="D1135">
        <v>916.72</v>
      </c>
      <c r="E1135">
        <v>1883.46</v>
      </c>
      <c r="F1135">
        <v>2800.18</v>
      </c>
      <c r="G1135">
        <v>9.6339999999999995E-2</v>
      </c>
    </row>
    <row r="1136" spans="1:7" x14ac:dyDescent="0.25">
      <c r="A1136">
        <v>19.72</v>
      </c>
      <c r="B1136">
        <v>20.733000000000001</v>
      </c>
      <c r="C1136">
        <v>214.28399999999999</v>
      </c>
      <c r="D1136">
        <v>917.18</v>
      </c>
      <c r="E1136">
        <v>1883.04</v>
      </c>
      <c r="F1136">
        <v>2800.22</v>
      </c>
      <c r="G1136">
        <v>9.6159999999999995E-2</v>
      </c>
    </row>
    <row r="1137" spans="1:7" x14ac:dyDescent="0.25">
      <c r="A1137">
        <v>19.760000000000002</v>
      </c>
      <c r="B1137">
        <v>20.773</v>
      </c>
      <c r="C1137">
        <v>214.38200000000001</v>
      </c>
      <c r="D1137">
        <v>917.64</v>
      </c>
      <c r="E1137">
        <v>1882.62</v>
      </c>
      <c r="F1137">
        <v>2800.26</v>
      </c>
      <c r="G1137">
        <v>9.5979999999999996E-2</v>
      </c>
    </row>
    <row r="1138" spans="1:7" x14ac:dyDescent="0.25">
      <c r="A1138">
        <v>19.8</v>
      </c>
      <c r="B1138">
        <v>20.812999999999999</v>
      </c>
      <c r="C1138">
        <v>214.48</v>
      </c>
      <c r="D1138">
        <v>918.1</v>
      </c>
      <c r="E1138">
        <v>1882.2</v>
      </c>
      <c r="F1138">
        <v>2800.3</v>
      </c>
      <c r="G1138">
        <v>9.5799999999999996E-2</v>
      </c>
    </row>
    <row r="1139" spans="1:7" x14ac:dyDescent="0.25">
      <c r="A1139">
        <v>19.8</v>
      </c>
      <c r="B1139">
        <v>20.812999999999999</v>
      </c>
      <c r="C1139">
        <v>214.48</v>
      </c>
      <c r="D1139">
        <v>918.1</v>
      </c>
      <c r="E1139">
        <v>1882.2</v>
      </c>
      <c r="F1139">
        <v>2800.3</v>
      </c>
      <c r="G1139">
        <v>9.5799999999999996E-2</v>
      </c>
    </row>
    <row r="1140" spans="1:7" x14ac:dyDescent="0.25">
      <c r="A1140">
        <v>19.84</v>
      </c>
      <c r="B1140">
        <v>20.853000000000002</v>
      </c>
      <c r="C1140">
        <v>214.57599999999999</v>
      </c>
      <c r="D1140">
        <v>918.54</v>
      </c>
      <c r="E1140">
        <v>1881.8</v>
      </c>
      <c r="F1140">
        <v>2800.34</v>
      </c>
      <c r="G1140">
        <v>9.5619999999999997E-2</v>
      </c>
    </row>
    <row r="1141" spans="1:7" x14ac:dyDescent="0.25">
      <c r="A1141">
        <v>19.88</v>
      </c>
      <c r="B1141">
        <v>20.893000000000001</v>
      </c>
      <c r="C1141">
        <v>214.672</v>
      </c>
      <c r="D1141">
        <v>918.98</v>
      </c>
      <c r="E1141">
        <v>1881.4</v>
      </c>
      <c r="F1141">
        <v>2800.38</v>
      </c>
      <c r="G1141">
        <v>9.5439999999999997E-2</v>
      </c>
    </row>
    <row r="1142" spans="1:7" x14ac:dyDescent="0.25">
      <c r="A1142">
        <v>19.920000000000002</v>
      </c>
      <c r="B1142">
        <v>20.933</v>
      </c>
      <c r="C1142">
        <v>214.768</v>
      </c>
      <c r="D1142">
        <v>919.42</v>
      </c>
      <c r="E1142">
        <v>1881</v>
      </c>
      <c r="F1142">
        <v>2800.42</v>
      </c>
      <c r="G1142">
        <v>9.5259999999999997E-2</v>
      </c>
    </row>
    <row r="1143" spans="1:7" x14ac:dyDescent="0.25">
      <c r="A1143">
        <v>20</v>
      </c>
      <c r="B1143">
        <v>21.013000000000002</v>
      </c>
      <c r="C1143">
        <v>214.96</v>
      </c>
      <c r="D1143">
        <v>920.3</v>
      </c>
      <c r="E1143">
        <v>1880.2</v>
      </c>
      <c r="F1143">
        <v>2800.5</v>
      </c>
      <c r="G1143">
        <v>9.4899999999999998E-2</v>
      </c>
    </row>
    <row r="1144" spans="1:7" x14ac:dyDescent="0.25">
      <c r="A1144">
        <v>20.02</v>
      </c>
      <c r="B1144">
        <v>21.033000000000001</v>
      </c>
      <c r="C1144">
        <v>215.0076</v>
      </c>
      <c r="D1144">
        <v>920.52</v>
      </c>
      <c r="E1144">
        <v>1879.9960000000001</v>
      </c>
      <c r="F1144">
        <v>2800.5160000000001</v>
      </c>
      <c r="G1144">
        <v>9.4811999999999994E-2</v>
      </c>
    </row>
    <row r="1145" spans="1:7" x14ac:dyDescent="0.25">
      <c r="A1145">
        <v>20.059999999999999</v>
      </c>
      <c r="B1145">
        <v>21.073</v>
      </c>
      <c r="C1145">
        <v>215.1028</v>
      </c>
      <c r="D1145">
        <v>920.96</v>
      </c>
      <c r="E1145">
        <v>1879.588</v>
      </c>
      <c r="F1145">
        <v>2800.5479999999998</v>
      </c>
      <c r="G1145">
        <v>9.4635999999999998E-2</v>
      </c>
    </row>
    <row r="1146" spans="1:7" x14ac:dyDescent="0.25">
      <c r="A1146">
        <v>20.100000000000001</v>
      </c>
      <c r="B1146">
        <v>21.113</v>
      </c>
      <c r="C1146">
        <v>215.19800000000001</v>
      </c>
      <c r="D1146">
        <v>921.4</v>
      </c>
      <c r="E1146">
        <v>1879.18</v>
      </c>
      <c r="F1146">
        <v>2800.58</v>
      </c>
      <c r="G1146">
        <v>9.4460000000000002E-2</v>
      </c>
    </row>
    <row r="1147" spans="1:7" x14ac:dyDescent="0.25">
      <c r="A1147">
        <v>20.14</v>
      </c>
      <c r="B1147">
        <v>21.152999999999999</v>
      </c>
      <c r="C1147">
        <v>215.29320000000001</v>
      </c>
      <c r="D1147">
        <v>921.84</v>
      </c>
      <c r="E1147">
        <v>1878.7719999999999</v>
      </c>
      <c r="F1147">
        <v>2800.6120000000001</v>
      </c>
      <c r="G1147">
        <v>9.4284000000000007E-2</v>
      </c>
    </row>
    <row r="1148" spans="1:7" x14ac:dyDescent="0.25">
      <c r="A1148">
        <v>20.16</v>
      </c>
      <c r="B1148">
        <v>21.172999999999998</v>
      </c>
      <c r="C1148">
        <v>215.3408</v>
      </c>
      <c r="D1148">
        <v>922.06</v>
      </c>
      <c r="E1148">
        <v>1878.568</v>
      </c>
      <c r="F1148">
        <v>2800.6280000000002</v>
      </c>
      <c r="G1148">
        <v>9.4196000000000002E-2</v>
      </c>
    </row>
    <row r="1149" spans="1:7" x14ac:dyDescent="0.25">
      <c r="A1149">
        <v>20.239999999999998</v>
      </c>
      <c r="B1149">
        <v>21.253</v>
      </c>
      <c r="C1149">
        <v>215.53120000000001</v>
      </c>
      <c r="D1149">
        <v>922.94</v>
      </c>
      <c r="E1149">
        <v>1877.752</v>
      </c>
      <c r="F1149">
        <v>2800.692</v>
      </c>
      <c r="G1149">
        <v>9.3843999999999997E-2</v>
      </c>
    </row>
    <row r="1150" spans="1:7" x14ac:dyDescent="0.25">
      <c r="A1150">
        <v>20.28</v>
      </c>
      <c r="B1150">
        <v>21.292999999999999</v>
      </c>
      <c r="C1150">
        <v>215.62639999999999</v>
      </c>
      <c r="D1150">
        <v>923.38</v>
      </c>
      <c r="E1150">
        <v>1877.3440000000001</v>
      </c>
      <c r="F1150">
        <v>2800.7240000000002</v>
      </c>
      <c r="G1150">
        <v>9.3668000000000001E-2</v>
      </c>
    </row>
    <row r="1151" spans="1:7" x14ac:dyDescent="0.25">
      <c r="A1151">
        <v>20.399999999999999</v>
      </c>
      <c r="B1151">
        <v>21.413</v>
      </c>
      <c r="C1151">
        <v>215.91200000000001</v>
      </c>
      <c r="D1151">
        <v>924.7</v>
      </c>
      <c r="E1151">
        <v>1876.12</v>
      </c>
      <c r="F1151">
        <v>2800.82</v>
      </c>
      <c r="G1151">
        <v>9.3140000000000001E-2</v>
      </c>
    </row>
    <row r="1152" spans="1:7" x14ac:dyDescent="0.25">
      <c r="A1152">
        <v>20.440000000000001</v>
      </c>
      <c r="B1152">
        <v>21.452999999999999</v>
      </c>
      <c r="C1152">
        <v>216.00720000000001</v>
      </c>
      <c r="D1152">
        <v>925.14</v>
      </c>
      <c r="E1152">
        <v>1875.712</v>
      </c>
      <c r="F1152">
        <v>2800.8519999999999</v>
      </c>
      <c r="G1152">
        <v>9.2964000000000005E-2</v>
      </c>
    </row>
    <row r="1153" spans="1:7" x14ac:dyDescent="0.25">
      <c r="A1153">
        <v>20.46</v>
      </c>
      <c r="B1153">
        <v>21.472999999999999</v>
      </c>
      <c r="C1153">
        <v>216.0548</v>
      </c>
      <c r="D1153">
        <v>925.36</v>
      </c>
      <c r="E1153">
        <v>1875.508</v>
      </c>
      <c r="F1153">
        <v>2800.8679999999999</v>
      </c>
      <c r="G1153">
        <v>9.2876E-2</v>
      </c>
    </row>
    <row r="1154" spans="1:7" x14ac:dyDescent="0.25">
      <c r="A1154">
        <v>20.48</v>
      </c>
      <c r="B1154">
        <v>21.492999999999999</v>
      </c>
      <c r="C1154">
        <v>216.10239999999999</v>
      </c>
      <c r="D1154">
        <v>925.58</v>
      </c>
      <c r="E1154">
        <v>1875.3040000000001</v>
      </c>
      <c r="F1154">
        <v>2800.884</v>
      </c>
      <c r="G1154">
        <v>9.2787999999999995E-2</v>
      </c>
    </row>
    <row r="1155" spans="1:7" x14ac:dyDescent="0.25">
      <c r="A1155">
        <v>20.5</v>
      </c>
      <c r="B1155">
        <v>21.513000000000002</v>
      </c>
      <c r="C1155">
        <v>216.15</v>
      </c>
      <c r="D1155">
        <v>925.8</v>
      </c>
      <c r="E1155">
        <v>1875.1</v>
      </c>
      <c r="F1155">
        <v>2800.9</v>
      </c>
      <c r="G1155">
        <v>9.2700000000000005E-2</v>
      </c>
    </row>
    <row r="1156" spans="1:7" x14ac:dyDescent="0.25">
      <c r="A1156">
        <v>20.52</v>
      </c>
      <c r="B1156">
        <v>21.533000000000001</v>
      </c>
      <c r="C1156">
        <v>216.19800000000001</v>
      </c>
      <c r="D1156">
        <v>926.02</v>
      </c>
      <c r="E1156">
        <v>1874.9</v>
      </c>
      <c r="F1156">
        <v>2800.92</v>
      </c>
      <c r="G1156">
        <v>9.2616000000000004E-2</v>
      </c>
    </row>
    <row r="1157" spans="1:7" x14ac:dyDescent="0.25">
      <c r="A1157">
        <v>20.54</v>
      </c>
      <c r="B1157">
        <v>21.553000000000001</v>
      </c>
      <c r="C1157">
        <v>216.24600000000001</v>
      </c>
      <c r="D1157">
        <v>926.24</v>
      </c>
      <c r="E1157">
        <v>1874.7</v>
      </c>
      <c r="F1157">
        <v>2800.94</v>
      </c>
      <c r="G1157">
        <v>9.2532000000000003E-2</v>
      </c>
    </row>
    <row r="1158" spans="1:7" x14ac:dyDescent="0.25">
      <c r="A1158">
        <v>20.64</v>
      </c>
      <c r="B1158">
        <v>21.652999999999999</v>
      </c>
      <c r="C1158">
        <v>216.48599999999999</v>
      </c>
      <c r="D1158">
        <v>927.34</v>
      </c>
      <c r="E1158">
        <v>1873.7</v>
      </c>
      <c r="F1158">
        <v>2801.04</v>
      </c>
      <c r="G1158">
        <v>9.2111999999999999E-2</v>
      </c>
    </row>
    <row r="1159" spans="1:7" x14ac:dyDescent="0.25">
      <c r="A1159">
        <v>20.68</v>
      </c>
      <c r="B1159">
        <v>21.693000000000001</v>
      </c>
      <c r="C1159">
        <v>216.58199999999999</v>
      </c>
      <c r="D1159">
        <v>927.78</v>
      </c>
      <c r="E1159">
        <v>1873.3</v>
      </c>
      <c r="F1159">
        <v>2801.08</v>
      </c>
      <c r="G1159">
        <v>9.1943999999999998E-2</v>
      </c>
    </row>
    <row r="1160" spans="1:7" x14ac:dyDescent="0.25">
      <c r="A1160">
        <v>20.7</v>
      </c>
      <c r="B1160">
        <v>21.713000000000001</v>
      </c>
      <c r="C1160">
        <v>216.63</v>
      </c>
      <c r="D1160">
        <v>928</v>
      </c>
      <c r="E1160">
        <v>1873.1</v>
      </c>
      <c r="F1160">
        <v>2801.1</v>
      </c>
      <c r="G1160">
        <v>9.1859999999999997E-2</v>
      </c>
    </row>
    <row r="1161" spans="1:7" x14ac:dyDescent="0.25">
      <c r="A1161">
        <v>20.72</v>
      </c>
      <c r="B1161">
        <v>21.733000000000001</v>
      </c>
      <c r="C1161">
        <v>216.678</v>
      </c>
      <c r="D1161">
        <v>928.22</v>
      </c>
      <c r="E1161">
        <v>1872.9</v>
      </c>
      <c r="F1161">
        <v>2801.12</v>
      </c>
      <c r="G1161">
        <v>9.1775999999999996E-2</v>
      </c>
    </row>
    <row r="1162" spans="1:7" x14ac:dyDescent="0.25">
      <c r="A1162">
        <v>20.74</v>
      </c>
      <c r="B1162">
        <v>21.753</v>
      </c>
      <c r="C1162">
        <v>216.726</v>
      </c>
      <c r="D1162">
        <v>928.44</v>
      </c>
      <c r="E1162">
        <v>1872.7</v>
      </c>
      <c r="F1162">
        <v>2801.14</v>
      </c>
      <c r="G1162">
        <v>9.1691999999999996E-2</v>
      </c>
    </row>
    <row r="1163" spans="1:7" x14ac:dyDescent="0.25">
      <c r="A1163">
        <v>20.8</v>
      </c>
      <c r="B1163">
        <v>21.812999999999999</v>
      </c>
      <c r="C1163">
        <v>216.87</v>
      </c>
      <c r="D1163">
        <v>929.1</v>
      </c>
      <c r="E1163">
        <v>1872.1</v>
      </c>
      <c r="F1163">
        <v>2801.2</v>
      </c>
      <c r="G1163">
        <v>9.1439999999999994E-2</v>
      </c>
    </row>
    <row r="1164" spans="1:7" x14ac:dyDescent="0.25">
      <c r="A1164">
        <v>20.88</v>
      </c>
      <c r="B1164">
        <v>21.893000000000001</v>
      </c>
      <c r="C1164">
        <v>217.06200000000001</v>
      </c>
      <c r="D1164">
        <v>929.98</v>
      </c>
      <c r="E1164">
        <v>1871.3</v>
      </c>
      <c r="F1164">
        <v>2801.28</v>
      </c>
      <c r="G1164">
        <v>9.1104000000000004E-2</v>
      </c>
    </row>
    <row r="1165" spans="1:7" x14ac:dyDescent="0.25">
      <c r="A1165">
        <v>20.9</v>
      </c>
      <c r="B1165">
        <v>21.913</v>
      </c>
      <c r="C1165">
        <v>217.11</v>
      </c>
      <c r="D1165">
        <v>930.2</v>
      </c>
      <c r="E1165">
        <v>1871.1</v>
      </c>
      <c r="F1165">
        <v>2801.3</v>
      </c>
      <c r="G1165">
        <v>9.1020000000000004E-2</v>
      </c>
    </row>
    <row r="1166" spans="1:7" x14ac:dyDescent="0.25">
      <c r="A1166">
        <v>20.9</v>
      </c>
      <c r="B1166">
        <v>21.913</v>
      </c>
      <c r="C1166">
        <v>217.11</v>
      </c>
      <c r="D1166">
        <v>930.2</v>
      </c>
      <c r="E1166">
        <v>1871.1</v>
      </c>
      <c r="F1166">
        <v>2801.3</v>
      </c>
      <c r="G1166">
        <v>9.1020000000000004E-2</v>
      </c>
    </row>
    <row r="1167" spans="1:7" x14ac:dyDescent="0.25">
      <c r="A1167">
        <v>21</v>
      </c>
      <c r="B1167">
        <v>22.013000000000002</v>
      </c>
      <c r="C1167">
        <v>217.35</v>
      </c>
      <c r="D1167">
        <v>931.3</v>
      </c>
      <c r="E1167">
        <v>1870.1</v>
      </c>
      <c r="F1167">
        <v>2801.4</v>
      </c>
      <c r="G1167">
        <v>9.06E-2</v>
      </c>
    </row>
    <row r="1168" spans="1:7" x14ac:dyDescent="0.25">
      <c r="A1168">
        <v>21.06</v>
      </c>
      <c r="B1168">
        <v>22.073</v>
      </c>
      <c r="C1168">
        <v>217.49160000000001</v>
      </c>
      <c r="D1168">
        <v>931.93600000000004</v>
      </c>
      <c r="E1168">
        <v>1869.5</v>
      </c>
      <c r="F1168">
        <v>2801.4360000000001</v>
      </c>
      <c r="G1168">
        <v>9.0371999999999994E-2</v>
      </c>
    </row>
    <row r="1169" spans="1:7" x14ac:dyDescent="0.25">
      <c r="A1169">
        <v>21.08</v>
      </c>
      <c r="B1169">
        <v>22.093</v>
      </c>
      <c r="C1169">
        <v>217.53880000000001</v>
      </c>
      <c r="D1169">
        <v>932.14800000000002</v>
      </c>
      <c r="E1169">
        <v>1869.3</v>
      </c>
      <c r="F1169">
        <v>2801.4479999999999</v>
      </c>
      <c r="G1169">
        <v>9.0296000000000001E-2</v>
      </c>
    </row>
    <row r="1170" spans="1:7" x14ac:dyDescent="0.25">
      <c r="A1170">
        <v>21.12</v>
      </c>
      <c r="B1170">
        <v>22.132999999999999</v>
      </c>
      <c r="C1170">
        <v>217.63319999999999</v>
      </c>
      <c r="D1170">
        <v>932.572</v>
      </c>
      <c r="E1170">
        <v>1868.9</v>
      </c>
      <c r="F1170">
        <v>2801.4720000000002</v>
      </c>
      <c r="G1170">
        <v>9.0144000000000002E-2</v>
      </c>
    </row>
    <row r="1171" spans="1:7" x14ac:dyDescent="0.25">
      <c r="A1171">
        <v>21.24</v>
      </c>
      <c r="B1171">
        <v>22.253</v>
      </c>
      <c r="C1171">
        <v>217.91640000000001</v>
      </c>
      <c r="D1171">
        <v>933.84400000000005</v>
      </c>
      <c r="E1171">
        <v>1867.7</v>
      </c>
      <c r="F1171">
        <v>2801.5439999999999</v>
      </c>
      <c r="G1171">
        <v>8.9688000000000004E-2</v>
      </c>
    </row>
    <row r="1172" spans="1:7" x14ac:dyDescent="0.25">
      <c r="A1172">
        <v>21.28</v>
      </c>
      <c r="B1172">
        <v>22.292999999999999</v>
      </c>
      <c r="C1172">
        <v>218.01079999999999</v>
      </c>
      <c r="D1172">
        <v>934.26800000000003</v>
      </c>
      <c r="E1172">
        <v>1867.3</v>
      </c>
      <c r="F1172">
        <v>2801.5680000000002</v>
      </c>
      <c r="G1172">
        <v>8.9536000000000004E-2</v>
      </c>
    </row>
    <row r="1173" spans="1:7" x14ac:dyDescent="0.25">
      <c r="A1173">
        <v>21.3</v>
      </c>
      <c r="B1173">
        <v>22.312999999999999</v>
      </c>
      <c r="C1173">
        <v>218.05799999999999</v>
      </c>
      <c r="D1173">
        <v>934.48</v>
      </c>
      <c r="E1173">
        <v>1867.1</v>
      </c>
      <c r="F1173">
        <v>2801.58</v>
      </c>
      <c r="G1173">
        <v>8.9459999999999998E-2</v>
      </c>
    </row>
    <row r="1174" spans="1:7" x14ac:dyDescent="0.25">
      <c r="A1174">
        <v>21.32</v>
      </c>
      <c r="B1174">
        <v>22.332999999999998</v>
      </c>
      <c r="C1174">
        <v>218.1052</v>
      </c>
      <c r="D1174">
        <v>934.69200000000001</v>
      </c>
      <c r="E1174">
        <v>1866.9</v>
      </c>
      <c r="F1174">
        <v>2801.5920000000001</v>
      </c>
      <c r="G1174">
        <v>8.9384000000000005E-2</v>
      </c>
    </row>
    <row r="1175" spans="1:7" x14ac:dyDescent="0.25">
      <c r="A1175">
        <v>21.34</v>
      </c>
      <c r="B1175">
        <v>22.353000000000002</v>
      </c>
      <c r="C1175">
        <v>218.1524</v>
      </c>
      <c r="D1175">
        <v>934.904</v>
      </c>
      <c r="E1175">
        <v>1866.7</v>
      </c>
      <c r="F1175">
        <v>2801.6039999999998</v>
      </c>
      <c r="G1175">
        <v>8.9307999999999998E-2</v>
      </c>
    </row>
    <row r="1176" spans="1:7" x14ac:dyDescent="0.25">
      <c r="A1176">
        <v>21.36</v>
      </c>
      <c r="B1176">
        <v>22.373000000000001</v>
      </c>
      <c r="C1176">
        <v>218.1996</v>
      </c>
      <c r="D1176">
        <v>935.11599999999999</v>
      </c>
      <c r="E1176">
        <v>1866.5</v>
      </c>
      <c r="F1176">
        <v>2801.616</v>
      </c>
      <c r="G1176">
        <v>8.9232000000000006E-2</v>
      </c>
    </row>
    <row r="1177" spans="1:7" x14ac:dyDescent="0.25">
      <c r="A1177">
        <v>21.42</v>
      </c>
      <c r="B1177">
        <v>22.433</v>
      </c>
      <c r="C1177">
        <v>218.34119999999999</v>
      </c>
      <c r="D1177">
        <v>935.75199999999995</v>
      </c>
      <c r="E1177">
        <v>1865.9</v>
      </c>
      <c r="F1177">
        <v>2801.652</v>
      </c>
      <c r="G1177">
        <v>8.9004E-2</v>
      </c>
    </row>
    <row r="1178" spans="1:7" x14ac:dyDescent="0.25">
      <c r="A1178">
        <v>21.44</v>
      </c>
      <c r="B1178">
        <v>22.452999999999999</v>
      </c>
      <c r="C1178">
        <v>218.38839999999999</v>
      </c>
      <c r="D1178">
        <v>935.96400000000006</v>
      </c>
      <c r="E1178">
        <v>1865.7</v>
      </c>
      <c r="F1178">
        <v>2801.6640000000002</v>
      </c>
      <c r="G1178">
        <v>8.8927999999999993E-2</v>
      </c>
    </row>
    <row r="1179" spans="1:7" x14ac:dyDescent="0.25">
      <c r="A1179">
        <v>21.5</v>
      </c>
      <c r="B1179">
        <v>22.513000000000002</v>
      </c>
      <c r="C1179">
        <v>218.53</v>
      </c>
      <c r="D1179">
        <v>936.6</v>
      </c>
      <c r="E1179">
        <v>1865.1</v>
      </c>
      <c r="F1179">
        <v>2801.7</v>
      </c>
      <c r="G1179">
        <v>8.8700000000000001E-2</v>
      </c>
    </row>
    <row r="1180" spans="1:7" x14ac:dyDescent="0.25">
      <c r="A1180">
        <v>21.56</v>
      </c>
      <c r="B1180">
        <v>22.573</v>
      </c>
      <c r="C1180">
        <v>218.6644</v>
      </c>
      <c r="D1180">
        <v>937.23599999999999</v>
      </c>
      <c r="E1180">
        <v>1864.5</v>
      </c>
      <c r="F1180">
        <v>2801.7359999999999</v>
      </c>
      <c r="G1180">
        <v>8.8471999999999995E-2</v>
      </c>
    </row>
    <row r="1181" spans="1:7" x14ac:dyDescent="0.25">
      <c r="A1181">
        <v>21.56</v>
      </c>
      <c r="B1181">
        <v>22.573</v>
      </c>
      <c r="C1181">
        <v>218.6644</v>
      </c>
      <c r="D1181">
        <v>937.23599999999999</v>
      </c>
      <c r="E1181">
        <v>1864.5</v>
      </c>
      <c r="F1181">
        <v>2801.7359999999999</v>
      </c>
      <c r="G1181">
        <v>8.8471999999999995E-2</v>
      </c>
    </row>
    <row r="1182" spans="1:7" x14ac:dyDescent="0.25">
      <c r="A1182">
        <v>21.58</v>
      </c>
      <c r="B1182">
        <v>22.593</v>
      </c>
      <c r="C1182">
        <v>218.70920000000001</v>
      </c>
      <c r="D1182">
        <v>937.44799999999998</v>
      </c>
      <c r="E1182">
        <v>1864.3</v>
      </c>
      <c r="F1182">
        <v>2801.748</v>
      </c>
      <c r="G1182">
        <v>8.8396000000000002E-2</v>
      </c>
    </row>
    <row r="1183" spans="1:7" x14ac:dyDescent="0.25">
      <c r="A1183">
        <v>21.6</v>
      </c>
      <c r="B1183">
        <v>22.613</v>
      </c>
      <c r="C1183">
        <v>218.75399999999999</v>
      </c>
      <c r="D1183">
        <v>937.66</v>
      </c>
      <c r="E1183">
        <v>1864.1</v>
      </c>
      <c r="F1183">
        <v>2801.76</v>
      </c>
      <c r="G1183">
        <v>8.8319999999999996E-2</v>
      </c>
    </row>
    <row r="1184" spans="1:7" x14ac:dyDescent="0.25">
      <c r="A1184">
        <v>21.6</v>
      </c>
      <c r="B1184">
        <v>22.613</v>
      </c>
      <c r="C1184">
        <v>218.75399999999999</v>
      </c>
      <c r="D1184">
        <v>937.66</v>
      </c>
      <c r="E1184">
        <v>1864.1</v>
      </c>
      <c r="F1184">
        <v>2801.76</v>
      </c>
      <c r="G1184">
        <v>8.8319999999999996E-2</v>
      </c>
    </row>
    <row r="1185" spans="1:7" x14ac:dyDescent="0.25">
      <c r="A1185">
        <v>21.66</v>
      </c>
      <c r="B1185">
        <v>22.672999999999998</v>
      </c>
      <c r="C1185">
        <v>218.88839999999999</v>
      </c>
      <c r="D1185">
        <v>938.29600000000005</v>
      </c>
      <c r="E1185">
        <v>1863.5</v>
      </c>
      <c r="F1185">
        <v>2801.7959999999998</v>
      </c>
      <c r="G1185">
        <v>8.8092000000000004E-2</v>
      </c>
    </row>
    <row r="1186" spans="1:7" x14ac:dyDescent="0.25">
      <c r="A1186">
        <v>21.76</v>
      </c>
      <c r="B1186">
        <v>22.773</v>
      </c>
      <c r="C1186">
        <v>219.11240000000001</v>
      </c>
      <c r="D1186">
        <v>939.35599999999999</v>
      </c>
      <c r="E1186">
        <v>1862.5</v>
      </c>
      <c r="F1186">
        <v>2801.8560000000002</v>
      </c>
      <c r="G1186">
        <v>8.7711999999999998E-2</v>
      </c>
    </row>
    <row r="1187" spans="1:7" x14ac:dyDescent="0.25">
      <c r="A1187">
        <v>21.78</v>
      </c>
      <c r="B1187">
        <v>22.792999999999999</v>
      </c>
      <c r="C1187">
        <v>219.15719999999999</v>
      </c>
      <c r="D1187">
        <v>939.56799999999998</v>
      </c>
      <c r="E1187">
        <v>1862.3</v>
      </c>
      <c r="F1187">
        <v>2801.8679999999999</v>
      </c>
      <c r="G1187">
        <v>8.7636000000000006E-2</v>
      </c>
    </row>
    <row r="1188" spans="1:7" x14ac:dyDescent="0.25">
      <c r="A1188">
        <v>21.84</v>
      </c>
      <c r="B1188">
        <v>22.853000000000002</v>
      </c>
      <c r="C1188">
        <v>219.29159999999999</v>
      </c>
      <c r="D1188">
        <v>940.20399999999995</v>
      </c>
      <c r="E1188">
        <v>1861.7</v>
      </c>
      <c r="F1188">
        <v>2801.904</v>
      </c>
      <c r="G1188">
        <v>8.7408E-2</v>
      </c>
    </row>
    <row r="1189" spans="1:7" x14ac:dyDescent="0.25">
      <c r="A1189">
        <v>21.84</v>
      </c>
      <c r="B1189">
        <v>22.853000000000002</v>
      </c>
      <c r="C1189">
        <v>219.29159999999999</v>
      </c>
      <c r="D1189">
        <v>940.20399999999995</v>
      </c>
      <c r="E1189">
        <v>1861.7</v>
      </c>
      <c r="F1189">
        <v>2801.904</v>
      </c>
      <c r="G1189">
        <v>8.7408E-2</v>
      </c>
    </row>
    <row r="1190" spans="1:7" x14ac:dyDescent="0.25">
      <c r="A1190">
        <v>21.9</v>
      </c>
      <c r="B1190">
        <v>22.913</v>
      </c>
      <c r="C1190">
        <v>219.42599999999999</v>
      </c>
      <c r="D1190">
        <v>940.84</v>
      </c>
      <c r="E1190">
        <v>1861.1</v>
      </c>
      <c r="F1190">
        <v>2801.94</v>
      </c>
      <c r="G1190">
        <v>8.7179999999999994E-2</v>
      </c>
    </row>
    <row r="1191" spans="1:7" x14ac:dyDescent="0.25">
      <c r="A1191">
        <v>21.96</v>
      </c>
      <c r="B1191">
        <v>22.972999999999999</v>
      </c>
      <c r="C1191">
        <v>219.56039999999999</v>
      </c>
      <c r="D1191">
        <v>941.476</v>
      </c>
      <c r="E1191">
        <v>1860.5</v>
      </c>
      <c r="F1191">
        <v>2801.9760000000001</v>
      </c>
      <c r="G1191">
        <v>8.6952000000000002E-2</v>
      </c>
    </row>
    <row r="1192" spans="1:7" x14ac:dyDescent="0.25">
      <c r="A1192">
        <v>22</v>
      </c>
      <c r="B1192">
        <v>23.013000000000002</v>
      </c>
      <c r="C1192">
        <v>219.65</v>
      </c>
      <c r="D1192">
        <v>941.9</v>
      </c>
      <c r="E1192">
        <v>1860.1</v>
      </c>
      <c r="F1192">
        <v>2802</v>
      </c>
      <c r="G1192">
        <v>8.6800000000000002E-2</v>
      </c>
    </row>
    <row r="1193" spans="1:7" x14ac:dyDescent="0.25">
      <c r="A1193">
        <v>22.04</v>
      </c>
      <c r="B1193">
        <v>23.053000000000001</v>
      </c>
      <c r="C1193">
        <v>219.7388</v>
      </c>
      <c r="D1193">
        <v>942.31600000000003</v>
      </c>
      <c r="E1193">
        <v>1859.7159999999999</v>
      </c>
      <c r="F1193">
        <v>2802.0320000000002</v>
      </c>
      <c r="G1193">
        <v>8.6648000000000003E-2</v>
      </c>
    </row>
    <row r="1194" spans="1:7" x14ac:dyDescent="0.25">
      <c r="A1194">
        <v>22.08</v>
      </c>
      <c r="B1194">
        <v>23.093</v>
      </c>
      <c r="C1194">
        <v>219.82759999999999</v>
      </c>
      <c r="D1194">
        <v>942.73199999999997</v>
      </c>
      <c r="E1194">
        <v>1859.3320000000001</v>
      </c>
      <c r="F1194">
        <v>2802.0639999999999</v>
      </c>
      <c r="G1194">
        <v>8.6496000000000003E-2</v>
      </c>
    </row>
    <row r="1195" spans="1:7" x14ac:dyDescent="0.25">
      <c r="A1195">
        <v>22.08</v>
      </c>
      <c r="B1195">
        <v>23.093</v>
      </c>
      <c r="C1195">
        <v>219.82759999999999</v>
      </c>
      <c r="D1195">
        <v>942.73199999999997</v>
      </c>
      <c r="E1195">
        <v>1859.3320000000001</v>
      </c>
      <c r="F1195">
        <v>2802.0639999999999</v>
      </c>
      <c r="G1195">
        <v>8.6496000000000003E-2</v>
      </c>
    </row>
    <row r="1196" spans="1:7" x14ac:dyDescent="0.25">
      <c r="A1196">
        <v>22.1</v>
      </c>
      <c r="B1196">
        <v>23.113</v>
      </c>
      <c r="C1196">
        <v>219.87200000000001</v>
      </c>
      <c r="D1196">
        <v>942.94</v>
      </c>
      <c r="E1196">
        <v>1859.14</v>
      </c>
      <c r="F1196">
        <v>2802.08</v>
      </c>
      <c r="G1196">
        <v>8.6419999999999997E-2</v>
      </c>
    </row>
    <row r="1197" spans="1:7" x14ac:dyDescent="0.25">
      <c r="A1197">
        <v>22.1</v>
      </c>
      <c r="B1197">
        <v>23.113</v>
      </c>
      <c r="C1197">
        <v>219.87200000000001</v>
      </c>
      <c r="D1197">
        <v>942.94</v>
      </c>
      <c r="E1197">
        <v>1859.14</v>
      </c>
      <c r="F1197">
        <v>2802.08</v>
      </c>
      <c r="G1197">
        <v>8.6419999999999997E-2</v>
      </c>
    </row>
    <row r="1198" spans="1:7" x14ac:dyDescent="0.25">
      <c r="A1198">
        <v>22.12</v>
      </c>
      <c r="B1198">
        <v>23.132999999999999</v>
      </c>
      <c r="C1198">
        <v>219.91640000000001</v>
      </c>
      <c r="D1198">
        <v>943.14800000000002</v>
      </c>
      <c r="E1198">
        <v>1858.9480000000001</v>
      </c>
      <c r="F1198">
        <v>2802.096</v>
      </c>
      <c r="G1198">
        <v>8.6344000000000004E-2</v>
      </c>
    </row>
    <row r="1199" spans="1:7" x14ac:dyDescent="0.25">
      <c r="A1199">
        <v>22.2</v>
      </c>
      <c r="B1199">
        <v>23.213000000000001</v>
      </c>
      <c r="C1199">
        <v>220.09399999999999</v>
      </c>
      <c r="D1199">
        <v>943.98</v>
      </c>
      <c r="E1199">
        <v>1858.18</v>
      </c>
      <c r="F1199">
        <v>2802.16</v>
      </c>
      <c r="G1199">
        <v>8.6040000000000005E-2</v>
      </c>
    </row>
    <row r="1200" spans="1:7" x14ac:dyDescent="0.25">
      <c r="A1200">
        <v>22.32</v>
      </c>
      <c r="B1200">
        <v>23.332999999999998</v>
      </c>
      <c r="C1200">
        <v>220.3604</v>
      </c>
      <c r="D1200">
        <v>945.22799999999995</v>
      </c>
      <c r="E1200">
        <v>1857.028</v>
      </c>
      <c r="F1200">
        <v>2802.2559999999999</v>
      </c>
      <c r="G1200">
        <v>8.5583999999999993E-2</v>
      </c>
    </row>
    <row r="1201" spans="1:7" x14ac:dyDescent="0.25">
      <c r="A1201">
        <v>22.36</v>
      </c>
      <c r="B1201">
        <v>23.373000000000001</v>
      </c>
      <c r="C1201">
        <v>220.44919999999999</v>
      </c>
      <c r="D1201">
        <v>945.64400000000001</v>
      </c>
      <c r="E1201">
        <v>1856.644</v>
      </c>
      <c r="F1201">
        <v>2802.288</v>
      </c>
      <c r="G1201">
        <v>8.5431999999999994E-2</v>
      </c>
    </row>
    <row r="1202" spans="1:7" x14ac:dyDescent="0.25">
      <c r="A1202">
        <v>22.4</v>
      </c>
      <c r="B1202">
        <v>23.413</v>
      </c>
      <c r="C1202">
        <v>220.53800000000001</v>
      </c>
      <c r="D1202">
        <v>946.06</v>
      </c>
      <c r="E1202">
        <v>1856.26</v>
      </c>
      <c r="F1202">
        <v>2802.32</v>
      </c>
      <c r="G1202">
        <v>8.5279999999999995E-2</v>
      </c>
    </row>
    <row r="1203" spans="1:7" x14ac:dyDescent="0.25">
      <c r="A1203">
        <v>22.4</v>
      </c>
      <c r="B1203">
        <v>23.413</v>
      </c>
      <c r="C1203">
        <v>220.53800000000001</v>
      </c>
      <c r="D1203">
        <v>946.06</v>
      </c>
      <c r="E1203">
        <v>1856.26</v>
      </c>
      <c r="F1203">
        <v>2802.32</v>
      </c>
      <c r="G1203">
        <v>8.5279999999999995E-2</v>
      </c>
    </row>
    <row r="1204" spans="1:7" x14ac:dyDescent="0.25">
      <c r="A1204">
        <v>22.42</v>
      </c>
      <c r="B1204">
        <v>23.433</v>
      </c>
      <c r="C1204">
        <v>220.58240000000001</v>
      </c>
      <c r="D1204">
        <v>946.26800000000003</v>
      </c>
      <c r="E1204">
        <v>1856.068</v>
      </c>
      <c r="F1204">
        <v>2802.3359999999998</v>
      </c>
      <c r="G1204">
        <v>8.5204000000000002E-2</v>
      </c>
    </row>
    <row r="1205" spans="1:7" x14ac:dyDescent="0.25">
      <c r="A1205">
        <v>22.44</v>
      </c>
      <c r="B1205">
        <v>23.452999999999999</v>
      </c>
      <c r="C1205">
        <v>220.6268</v>
      </c>
      <c r="D1205">
        <v>946.476</v>
      </c>
      <c r="E1205">
        <v>1855.876</v>
      </c>
      <c r="F1205">
        <v>2802.3519999999999</v>
      </c>
      <c r="G1205">
        <v>8.5127999999999995E-2</v>
      </c>
    </row>
    <row r="1206" spans="1:7" x14ac:dyDescent="0.25">
      <c r="A1206">
        <v>22.5</v>
      </c>
      <c r="B1206">
        <v>23.513000000000002</v>
      </c>
      <c r="C1206">
        <v>220.76</v>
      </c>
      <c r="D1206">
        <v>947.1</v>
      </c>
      <c r="E1206">
        <v>1855.3</v>
      </c>
      <c r="F1206">
        <v>2802.4</v>
      </c>
      <c r="G1206">
        <v>8.4900000000000003E-2</v>
      </c>
    </row>
    <row r="1207" spans="1:7" x14ac:dyDescent="0.25">
      <c r="A1207">
        <v>22.55</v>
      </c>
      <c r="B1207">
        <v>23.562999999999999</v>
      </c>
      <c r="C1207">
        <v>220.869</v>
      </c>
      <c r="D1207">
        <v>947.61</v>
      </c>
      <c r="E1207">
        <v>1854.81</v>
      </c>
      <c r="F1207">
        <v>2802.42</v>
      </c>
      <c r="G1207">
        <v>8.473E-2</v>
      </c>
    </row>
    <row r="1208" spans="1:7" x14ac:dyDescent="0.25">
      <c r="A1208">
        <v>22.56</v>
      </c>
      <c r="B1208">
        <v>23.573</v>
      </c>
      <c r="C1208">
        <v>220.89080000000001</v>
      </c>
      <c r="D1208">
        <v>947.71199999999999</v>
      </c>
      <c r="E1208">
        <v>1854.712</v>
      </c>
      <c r="F1208">
        <v>2802.424</v>
      </c>
      <c r="G1208">
        <v>8.4695999999999994E-2</v>
      </c>
    </row>
    <row r="1209" spans="1:7" x14ac:dyDescent="0.25">
      <c r="A1209">
        <v>22.62</v>
      </c>
      <c r="B1209">
        <v>23.632999999999999</v>
      </c>
      <c r="C1209">
        <v>221.02160000000001</v>
      </c>
      <c r="D1209">
        <v>948.32399999999996</v>
      </c>
      <c r="E1209">
        <v>1854.124</v>
      </c>
      <c r="F1209">
        <v>2802.4479999999999</v>
      </c>
      <c r="G1209">
        <v>8.4491999999999998E-2</v>
      </c>
    </row>
    <row r="1210" spans="1:7" x14ac:dyDescent="0.25">
      <c r="A1210">
        <v>22.68</v>
      </c>
      <c r="B1210">
        <v>23.693000000000001</v>
      </c>
      <c r="C1210">
        <v>221.1524</v>
      </c>
      <c r="D1210">
        <v>948.93600000000004</v>
      </c>
      <c r="E1210">
        <v>1853.5360000000001</v>
      </c>
      <c r="F1210">
        <v>2802.4720000000002</v>
      </c>
      <c r="G1210">
        <v>8.4288000000000002E-2</v>
      </c>
    </row>
    <row r="1211" spans="1:7" x14ac:dyDescent="0.25">
      <c r="A1211">
        <v>22.68</v>
      </c>
      <c r="B1211">
        <v>23.693000000000001</v>
      </c>
      <c r="C1211">
        <v>221.1524</v>
      </c>
      <c r="D1211">
        <v>948.93600000000004</v>
      </c>
      <c r="E1211">
        <v>1853.5360000000001</v>
      </c>
      <c r="F1211">
        <v>2802.4720000000002</v>
      </c>
      <c r="G1211">
        <v>8.4288000000000002E-2</v>
      </c>
    </row>
    <row r="1212" spans="1:7" x14ac:dyDescent="0.25">
      <c r="A1212">
        <v>22.72</v>
      </c>
      <c r="B1212">
        <v>23.733000000000001</v>
      </c>
      <c r="C1212">
        <v>221.2396</v>
      </c>
      <c r="D1212">
        <v>949.34400000000005</v>
      </c>
      <c r="E1212">
        <v>1853.144</v>
      </c>
      <c r="F1212">
        <v>2802.4879999999998</v>
      </c>
      <c r="G1212">
        <v>8.4152000000000005E-2</v>
      </c>
    </row>
    <row r="1213" spans="1:7" x14ac:dyDescent="0.25">
      <c r="A1213">
        <v>22.78</v>
      </c>
      <c r="B1213">
        <v>23.792999999999999</v>
      </c>
      <c r="C1213">
        <v>221.37039999999999</v>
      </c>
      <c r="D1213">
        <v>949.95600000000002</v>
      </c>
      <c r="E1213">
        <v>1852.556</v>
      </c>
      <c r="F1213">
        <v>2802.5120000000002</v>
      </c>
      <c r="G1213">
        <v>8.3947999999999995E-2</v>
      </c>
    </row>
    <row r="1214" spans="1:7" x14ac:dyDescent="0.25">
      <c r="A1214">
        <v>22.8</v>
      </c>
      <c r="B1214">
        <v>23.812999999999999</v>
      </c>
      <c r="C1214">
        <v>221.41399999999999</v>
      </c>
      <c r="D1214">
        <v>950.16</v>
      </c>
      <c r="E1214">
        <v>1852.36</v>
      </c>
      <c r="F1214">
        <v>2802.52</v>
      </c>
      <c r="G1214">
        <v>8.3879999999999996E-2</v>
      </c>
    </row>
    <row r="1215" spans="1:7" x14ac:dyDescent="0.25">
      <c r="A1215">
        <v>22.8</v>
      </c>
      <c r="B1215">
        <v>23.812999999999999</v>
      </c>
      <c r="C1215">
        <v>221.41399999999999</v>
      </c>
      <c r="D1215">
        <v>950.16</v>
      </c>
      <c r="E1215">
        <v>1852.36</v>
      </c>
      <c r="F1215">
        <v>2802.52</v>
      </c>
      <c r="G1215">
        <v>8.3879999999999996E-2</v>
      </c>
    </row>
    <row r="1216" spans="1:7" x14ac:dyDescent="0.25">
      <c r="A1216">
        <v>22.88</v>
      </c>
      <c r="B1216">
        <v>23.893000000000001</v>
      </c>
      <c r="C1216">
        <v>221.58840000000001</v>
      </c>
      <c r="D1216">
        <v>950.976</v>
      </c>
      <c r="E1216">
        <v>1851.576</v>
      </c>
      <c r="F1216">
        <v>2802.5520000000001</v>
      </c>
      <c r="G1216">
        <v>8.3608000000000002E-2</v>
      </c>
    </row>
    <row r="1217" spans="1:7" x14ac:dyDescent="0.25">
      <c r="A1217">
        <v>22.96</v>
      </c>
      <c r="B1217">
        <v>23.972999999999999</v>
      </c>
      <c r="C1217">
        <v>221.7628</v>
      </c>
      <c r="D1217">
        <v>951.79200000000003</v>
      </c>
      <c r="E1217">
        <v>1850.7919999999999</v>
      </c>
      <c r="F1217">
        <v>2802.5839999999998</v>
      </c>
      <c r="G1217">
        <v>8.3335999999999993E-2</v>
      </c>
    </row>
    <row r="1218" spans="1:7" x14ac:dyDescent="0.25">
      <c r="A1218">
        <v>23</v>
      </c>
      <c r="B1218">
        <v>24.013000000000002</v>
      </c>
      <c r="C1218">
        <v>221.85</v>
      </c>
      <c r="D1218">
        <v>952.2</v>
      </c>
      <c r="E1218">
        <v>1850.4</v>
      </c>
      <c r="F1218">
        <v>2802.6</v>
      </c>
      <c r="G1218">
        <v>8.3199999999999996E-2</v>
      </c>
    </row>
    <row r="1219" spans="1:7" x14ac:dyDescent="0.25">
      <c r="A1219">
        <v>23.04</v>
      </c>
      <c r="B1219">
        <v>24.053000000000001</v>
      </c>
      <c r="C1219">
        <v>221.93719999999999</v>
      </c>
      <c r="D1219">
        <v>952.60799999999995</v>
      </c>
      <c r="E1219">
        <v>1850.0160000000001</v>
      </c>
      <c r="F1219">
        <v>2802.6239999999998</v>
      </c>
      <c r="G1219">
        <v>8.3063999999999999E-2</v>
      </c>
    </row>
    <row r="1220" spans="1:7" x14ac:dyDescent="0.25">
      <c r="A1220">
        <v>23.04</v>
      </c>
      <c r="B1220">
        <v>24.053000000000001</v>
      </c>
      <c r="C1220">
        <v>221.93719999999999</v>
      </c>
      <c r="D1220">
        <v>952.60799999999995</v>
      </c>
      <c r="E1220">
        <v>1850.0160000000001</v>
      </c>
      <c r="F1220">
        <v>2802.6239999999998</v>
      </c>
      <c r="G1220">
        <v>8.3063999999999999E-2</v>
      </c>
    </row>
    <row r="1221" spans="1:7" x14ac:dyDescent="0.25">
      <c r="A1221">
        <v>23.1</v>
      </c>
      <c r="B1221">
        <v>24.113</v>
      </c>
      <c r="C1221">
        <v>222.06800000000001</v>
      </c>
      <c r="D1221">
        <v>953.22</v>
      </c>
      <c r="E1221">
        <v>1849.44</v>
      </c>
      <c r="F1221">
        <v>2802.66</v>
      </c>
      <c r="G1221">
        <v>8.2860000000000003E-2</v>
      </c>
    </row>
    <row r="1222" spans="1:7" x14ac:dyDescent="0.25">
      <c r="A1222">
        <v>23.12</v>
      </c>
      <c r="B1222">
        <v>24.132999999999999</v>
      </c>
      <c r="C1222">
        <v>222.11160000000001</v>
      </c>
      <c r="D1222">
        <v>953.42399999999998</v>
      </c>
      <c r="E1222">
        <v>1849.248</v>
      </c>
      <c r="F1222">
        <v>2802.672</v>
      </c>
      <c r="G1222">
        <v>8.2792000000000004E-2</v>
      </c>
    </row>
    <row r="1223" spans="1:7" x14ac:dyDescent="0.25">
      <c r="A1223">
        <v>23.14</v>
      </c>
      <c r="B1223">
        <v>24.152999999999999</v>
      </c>
      <c r="C1223">
        <v>222.15520000000001</v>
      </c>
      <c r="D1223">
        <v>953.62800000000004</v>
      </c>
      <c r="E1223">
        <v>1849.056</v>
      </c>
      <c r="F1223">
        <v>2802.6840000000002</v>
      </c>
      <c r="G1223">
        <v>8.2724000000000006E-2</v>
      </c>
    </row>
    <row r="1224" spans="1:7" x14ac:dyDescent="0.25">
      <c r="A1224">
        <v>23.18</v>
      </c>
      <c r="B1224">
        <v>24.193000000000001</v>
      </c>
      <c r="C1224">
        <v>222.2424</v>
      </c>
      <c r="D1224">
        <v>954.03599999999994</v>
      </c>
      <c r="E1224">
        <v>1848.672</v>
      </c>
      <c r="F1224">
        <v>2802.7080000000001</v>
      </c>
      <c r="G1224">
        <v>8.2587999999999995E-2</v>
      </c>
    </row>
    <row r="1225" spans="1:7" x14ac:dyDescent="0.25">
      <c r="A1225">
        <v>23.24</v>
      </c>
      <c r="B1225">
        <v>24.253</v>
      </c>
      <c r="C1225">
        <v>222.3732</v>
      </c>
      <c r="D1225">
        <v>954.64800000000002</v>
      </c>
      <c r="E1225">
        <v>1848.096</v>
      </c>
      <c r="F1225">
        <v>2802.7440000000001</v>
      </c>
      <c r="G1225">
        <v>8.2383999999999999E-2</v>
      </c>
    </row>
    <row r="1226" spans="1:7" x14ac:dyDescent="0.25">
      <c r="A1226">
        <v>23.28</v>
      </c>
      <c r="B1226">
        <v>24.292999999999999</v>
      </c>
      <c r="C1226">
        <v>222.46039999999999</v>
      </c>
      <c r="D1226">
        <v>955.05600000000004</v>
      </c>
      <c r="E1226">
        <v>1847.712</v>
      </c>
      <c r="F1226">
        <v>2802.768</v>
      </c>
      <c r="G1226">
        <v>8.2248000000000002E-2</v>
      </c>
    </row>
    <row r="1227" spans="1:7" x14ac:dyDescent="0.25">
      <c r="A1227">
        <v>23.36</v>
      </c>
      <c r="B1227">
        <v>24.373000000000001</v>
      </c>
      <c r="C1227">
        <v>222.63480000000001</v>
      </c>
      <c r="D1227">
        <v>955.87199999999996</v>
      </c>
      <c r="E1227">
        <v>1846.944</v>
      </c>
      <c r="F1227">
        <v>2802.8159999999998</v>
      </c>
      <c r="G1227">
        <v>8.1975999999999993E-2</v>
      </c>
    </row>
    <row r="1228" spans="1:7" x14ac:dyDescent="0.25">
      <c r="A1228">
        <v>23.4</v>
      </c>
      <c r="B1228">
        <v>24.413</v>
      </c>
      <c r="C1228">
        <v>222.72200000000001</v>
      </c>
      <c r="D1228">
        <v>956.28</v>
      </c>
      <c r="E1228">
        <v>1846.56</v>
      </c>
      <c r="F1228">
        <v>2802.84</v>
      </c>
      <c r="G1228">
        <v>8.1839999999999996E-2</v>
      </c>
    </row>
    <row r="1229" spans="1:7" x14ac:dyDescent="0.25">
      <c r="A1229">
        <v>23.4</v>
      </c>
      <c r="B1229">
        <v>24.413</v>
      </c>
      <c r="C1229">
        <v>222.72200000000001</v>
      </c>
      <c r="D1229">
        <v>956.28</v>
      </c>
      <c r="E1229">
        <v>1846.56</v>
      </c>
      <c r="F1229">
        <v>2802.84</v>
      </c>
      <c r="G1229">
        <v>8.1839999999999996E-2</v>
      </c>
    </row>
    <row r="1230" spans="1:7" x14ac:dyDescent="0.25">
      <c r="A1230">
        <v>23.46</v>
      </c>
      <c r="B1230">
        <v>24.472999999999999</v>
      </c>
      <c r="C1230">
        <v>222.8528</v>
      </c>
      <c r="D1230">
        <v>956.89200000000005</v>
      </c>
      <c r="E1230">
        <v>1845.9839999999999</v>
      </c>
      <c r="F1230">
        <v>2802.8760000000002</v>
      </c>
      <c r="G1230">
        <v>8.1636E-2</v>
      </c>
    </row>
    <row r="1231" spans="1:7" x14ac:dyDescent="0.25">
      <c r="A1231">
        <v>23.5</v>
      </c>
      <c r="B1231">
        <v>24.513000000000002</v>
      </c>
      <c r="C1231">
        <v>222.94</v>
      </c>
      <c r="D1231">
        <v>957.3</v>
      </c>
      <c r="E1231">
        <v>1845.6</v>
      </c>
      <c r="F1231">
        <v>2802.9</v>
      </c>
      <c r="G1231">
        <v>8.1500000000000003E-2</v>
      </c>
    </row>
    <row r="1232" spans="1:7" x14ac:dyDescent="0.25">
      <c r="A1232">
        <v>23.52</v>
      </c>
      <c r="B1232">
        <v>24.533000000000001</v>
      </c>
      <c r="C1232">
        <v>222.98320000000001</v>
      </c>
      <c r="D1232">
        <v>957.49599999999998</v>
      </c>
      <c r="E1232">
        <v>1845.412</v>
      </c>
      <c r="F1232">
        <v>2802.9079999999999</v>
      </c>
      <c r="G1232">
        <v>8.1428E-2</v>
      </c>
    </row>
    <row r="1233" spans="1:7" x14ac:dyDescent="0.25">
      <c r="A1233">
        <v>23.56</v>
      </c>
      <c r="B1233">
        <v>24.573</v>
      </c>
      <c r="C1233">
        <v>223.06960000000001</v>
      </c>
      <c r="D1233">
        <v>957.88800000000003</v>
      </c>
      <c r="E1233">
        <v>1845.0360000000001</v>
      </c>
      <c r="F1233">
        <v>2802.924</v>
      </c>
      <c r="G1233">
        <v>8.1283999999999995E-2</v>
      </c>
    </row>
    <row r="1234" spans="1:7" x14ac:dyDescent="0.25">
      <c r="A1234">
        <v>23.65</v>
      </c>
      <c r="B1234">
        <v>24.663</v>
      </c>
      <c r="C1234">
        <v>223.26400000000001</v>
      </c>
      <c r="D1234">
        <v>958.77</v>
      </c>
      <c r="E1234">
        <v>1844.19</v>
      </c>
      <c r="F1234">
        <v>2802.96</v>
      </c>
      <c r="G1234">
        <v>8.0960000000000004E-2</v>
      </c>
    </row>
    <row r="1235" spans="1:7" x14ac:dyDescent="0.25">
      <c r="A1235">
        <v>23.66</v>
      </c>
      <c r="B1235">
        <v>24.672999999999998</v>
      </c>
      <c r="C1235">
        <v>223.28559999999999</v>
      </c>
      <c r="D1235">
        <v>958.86800000000005</v>
      </c>
      <c r="E1235">
        <v>1844.096</v>
      </c>
      <c r="F1235">
        <v>2802.9639999999999</v>
      </c>
      <c r="G1235">
        <v>8.0923999999999996E-2</v>
      </c>
    </row>
    <row r="1236" spans="1:7" x14ac:dyDescent="0.25">
      <c r="A1236">
        <v>23.68</v>
      </c>
      <c r="B1236">
        <v>24.693000000000001</v>
      </c>
      <c r="C1236">
        <v>223.3288</v>
      </c>
      <c r="D1236">
        <v>959.06399999999996</v>
      </c>
      <c r="E1236">
        <v>1843.9079999999999</v>
      </c>
      <c r="F1236">
        <v>2802.9720000000002</v>
      </c>
      <c r="G1236">
        <v>8.0851999999999993E-2</v>
      </c>
    </row>
    <row r="1237" spans="1:7" x14ac:dyDescent="0.25">
      <c r="A1237">
        <v>23.7</v>
      </c>
      <c r="B1237">
        <v>24.713000000000001</v>
      </c>
      <c r="C1237">
        <v>223.37200000000001</v>
      </c>
      <c r="D1237">
        <v>959.26</v>
      </c>
      <c r="E1237">
        <v>1843.72</v>
      </c>
      <c r="F1237">
        <v>2802.98</v>
      </c>
      <c r="G1237">
        <v>8.0780000000000005E-2</v>
      </c>
    </row>
    <row r="1238" spans="1:7" x14ac:dyDescent="0.25">
      <c r="A1238">
        <v>23.76</v>
      </c>
      <c r="B1238">
        <v>24.773</v>
      </c>
      <c r="C1238">
        <v>223.5016</v>
      </c>
      <c r="D1238">
        <v>959.84799999999996</v>
      </c>
      <c r="E1238">
        <v>1843.1559999999999</v>
      </c>
      <c r="F1238">
        <v>2803.0039999999999</v>
      </c>
      <c r="G1238">
        <v>8.0563999999999997E-2</v>
      </c>
    </row>
    <row r="1239" spans="1:7" x14ac:dyDescent="0.25">
      <c r="A1239">
        <v>23.76</v>
      </c>
      <c r="B1239">
        <v>24.773</v>
      </c>
      <c r="C1239">
        <v>223.5016</v>
      </c>
      <c r="D1239">
        <v>959.84799999999996</v>
      </c>
      <c r="E1239">
        <v>1843.1559999999999</v>
      </c>
      <c r="F1239">
        <v>2803.0039999999999</v>
      </c>
      <c r="G1239">
        <v>8.0563999999999997E-2</v>
      </c>
    </row>
    <row r="1240" spans="1:7" x14ac:dyDescent="0.25">
      <c r="A1240">
        <v>23.8</v>
      </c>
      <c r="B1240">
        <v>24.812999999999999</v>
      </c>
      <c r="C1240">
        <v>223.58799999999999</v>
      </c>
      <c r="D1240">
        <v>960.24</v>
      </c>
      <c r="E1240">
        <v>1842.78</v>
      </c>
      <c r="F1240">
        <v>2803.02</v>
      </c>
      <c r="G1240">
        <v>8.0420000000000005E-2</v>
      </c>
    </row>
    <row r="1241" spans="1:7" x14ac:dyDescent="0.25">
      <c r="A1241">
        <v>23.8</v>
      </c>
      <c r="B1241">
        <v>24.812999999999999</v>
      </c>
      <c r="C1241">
        <v>223.58799999999999</v>
      </c>
      <c r="D1241">
        <v>960.24</v>
      </c>
      <c r="E1241">
        <v>1842.78</v>
      </c>
      <c r="F1241">
        <v>2803.02</v>
      </c>
      <c r="G1241">
        <v>8.0420000000000005E-2</v>
      </c>
    </row>
    <row r="1242" spans="1:7" x14ac:dyDescent="0.25">
      <c r="A1242">
        <v>23.92</v>
      </c>
      <c r="B1242">
        <v>24.933</v>
      </c>
      <c r="C1242">
        <v>223.84719999999999</v>
      </c>
      <c r="D1242">
        <v>961.41600000000005</v>
      </c>
      <c r="E1242">
        <v>1841.652</v>
      </c>
      <c r="F1242">
        <v>2803.0680000000002</v>
      </c>
      <c r="G1242">
        <v>7.9988000000000004E-2</v>
      </c>
    </row>
    <row r="1243" spans="1:7" x14ac:dyDescent="0.25">
      <c r="A1243">
        <v>23.94</v>
      </c>
      <c r="B1243">
        <v>24.952999999999999</v>
      </c>
      <c r="C1243">
        <v>223.8904</v>
      </c>
      <c r="D1243">
        <v>961.61199999999997</v>
      </c>
      <c r="E1243">
        <v>1841.4639999999999</v>
      </c>
      <c r="F1243">
        <v>2803.076</v>
      </c>
      <c r="G1243">
        <v>7.9916000000000001E-2</v>
      </c>
    </row>
    <row r="1244" spans="1:7" x14ac:dyDescent="0.25">
      <c r="A1244">
        <v>24</v>
      </c>
      <c r="B1244">
        <v>25.013000000000002</v>
      </c>
      <c r="C1244">
        <v>224.02</v>
      </c>
      <c r="D1244">
        <v>962.2</v>
      </c>
      <c r="E1244">
        <v>1840.9</v>
      </c>
      <c r="F1244">
        <v>2803.1</v>
      </c>
      <c r="G1244">
        <v>7.9699999999999993E-2</v>
      </c>
    </row>
    <row r="1245" spans="1:7" x14ac:dyDescent="0.25">
      <c r="A1245">
        <v>24.08</v>
      </c>
      <c r="B1245">
        <v>25.093</v>
      </c>
      <c r="C1245">
        <v>224.18960000000001</v>
      </c>
      <c r="D1245">
        <v>963</v>
      </c>
      <c r="E1245">
        <v>1840.452</v>
      </c>
      <c r="F1245">
        <v>2803.1320000000001</v>
      </c>
      <c r="G1245">
        <v>7.9476000000000005E-2</v>
      </c>
    </row>
    <row r="1246" spans="1:7" x14ac:dyDescent="0.25">
      <c r="A1246">
        <v>24.12</v>
      </c>
      <c r="B1246">
        <v>25.132999999999999</v>
      </c>
      <c r="C1246">
        <v>224.27440000000001</v>
      </c>
      <c r="D1246">
        <v>963.4</v>
      </c>
      <c r="E1246">
        <v>1840.2280000000001</v>
      </c>
      <c r="F1246">
        <v>2803.1480000000001</v>
      </c>
      <c r="G1246">
        <v>7.9364000000000004E-2</v>
      </c>
    </row>
    <row r="1247" spans="1:7" x14ac:dyDescent="0.25">
      <c r="A1247">
        <v>24.14</v>
      </c>
      <c r="B1247">
        <v>25.152999999999999</v>
      </c>
      <c r="C1247">
        <v>224.3168</v>
      </c>
      <c r="D1247">
        <v>963.6</v>
      </c>
      <c r="E1247">
        <v>1840.116</v>
      </c>
      <c r="F1247">
        <v>2803.1559999999999</v>
      </c>
      <c r="G1247">
        <v>7.9308000000000003E-2</v>
      </c>
    </row>
    <row r="1248" spans="1:7" x14ac:dyDescent="0.25">
      <c r="A1248">
        <v>24.18</v>
      </c>
      <c r="B1248">
        <v>25.193000000000001</v>
      </c>
      <c r="C1248">
        <v>224.4016</v>
      </c>
      <c r="D1248">
        <v>964</v>
      </c>
      <c r="E1248">
        <v>1839.8920000000001</v>
      </c>
      <c r="F1248">
        <v>2803.172</v>
      </c>
      <c r="G1248">
        <v>7.9196000000000003E-2</v>
      </c>
    </row>
    <row r="1249" spans="1:7" x14ac:dyDescent="0.25">
      <c r="A1249">
        <v>24.2</v>
      </c>
      <c r="B1249">
        <v>25.213000000000001</v>
      </c>
      <c r="C1249">
        <v>224.44399999999999</v>
      </c>
      <c r="D1249">
        <v>964.2</v>
      </c>
      <c r="E1249">
        <v>1839.78</v>
      </c>
      <c r="F1249">
        <v>2803.18</v>
      </c>
      <c r="G1249">
        <v>7.9140000000000002E-2</v>
      </c>
    </row>
    <row r="1250" spans="1:7" x14ac:dyDescent="0.25">
      <c r="A1250">
        <v>24.3</v>
      </c>
      <c r="B1250">
        <v>25.312999999999999</v>
      </c>
      <c r="C1250">
        <v>224.65600000000001</v>
      </c>
      <c r="D1250">
        <v>965.2</v>
      </c>
      <c r="E1250">
        <v>1839.22</v>
      </c>
      <c r="F1250">
        <v>2803.22</v>
      </c>
      <c r="G1250">
        <v>7.886E-2</v>
      </c>
    </row>
    <row r="1251" spans="1:7" x14ac:dyDescent="0.25">
      <c r="A1251">
        <v>24.32</v>
      </c>
      <c r="B1251">
        <v>25.332999999999998</v>
      </c>
      <c r="C1251">
        <v>224.69839999999999</v>
      </c>
      <c r="D1251">
        <v>965.4</v>
      </c>
      <c r="E1251">
        <v>1839.1079999999999</v>
      </c>
      <c r="F1251">
        <v>2803.2280000000001</v>
      </c>
      <c r="G1251">
        <v>7.8803999999999999E-2</v>
      </c>
    </row>
    <row r="1252" spans="1:7" x14ac:dyDescent="0.25">
      <c r="A1252">
        <v>24.36</v>
      </c>
      <c r="B1252">
        <v>25.373000000000001</v>
      </c>
      <c r="C1252">
        <v>224.78319999999999</v>
      </c>
      <c r="D1252">
        <v>965.8</v>
      </c>
      <c r="E1252">
        <v>1838.884</v>
      </c>
      <c r="F1252">
        <v>2803.2440000000001</v>
      </c>
      <c r="G1252">
        <v>7.8691999999999998E-2</v>
      </c>
    </row>
    <row r="1253" spans="1:7" x14ac:dyDescent="0.25">
      <c r="A1253">
        <v>24.44</v>
      </c>
      <c r="B1253">
        <v>25.452999999999999</v>
      </c>
      <c r="C1253">
        <v>224.9528</v>
      </c>
      <c r="D1253">
        <v>966.6</v>
      </c>
      <c r="E1253">
        <v>1838.4359999999999</v>
      </c>
      <c r="F1253">
        <v>2803.2759999999998</v>
      </c>
      <c r="G1253">
        <v>7.8467999999999996E-2</v>
      </c>
    </row>
    <row r="1254" spans="1:7" x14ac:dyDescent="0.25">
      <c r="A1254">
        <v>24.48</v>
      </c>
      <c r="B1254">
        <v>25.492999999999999</v>
      </c>
      <c r="C1254">
        <v>225.0376</v>
      </c>
      <c r="D1254">
        <v>967</v>
      </c>
      <c r="E1254">
        <v>1838.212</v>
      </c>
      <c r="F1254">
        <v>2803.2919999999999</v>
      </c>
      <c r="G1254">
        <v>7.8355999999999995E-2</v>
      </c>
    </row>
    <row r="1255" spans="1:7" x14ac:dyDescent="0.25">
      <c r="A1255">
        <v>24.5</v>
      </c>
      <c r="B1255">
        <v>25.513000000000002</v>
      </c>
      <c r="C1255">
        <v>225.08</v>
      </c>
      <c r="D1255">
        <v>967.2</v>
      </c>
      <c r="E1255">
        <v>1838.1</v>
      </c>
      <c r="F1255">
        <v>2803.3</v>
      </c>
      <c r="G1255">
        <v>7.8299999999999995E-2</v>
      </c>
    </row>
    <row r="1256" spans="1:7" x14ac:dyDescent="0.25">
      <c r="A1256">
        <v>24.6</v>
      </c>
      <c r="B1256">
        <v>25.613</v>
      </c>
      <c r="C1256">
        <v>225.28800000000001</v>
      </c>
      <c r="D1256">
        <v>968.18</v>
      </c>
      <c r="E1256">
        <v>1836.76</v>
      </c>
      <c r="F1256">
        <v>2803.34</v>
      </c>
      <c r="G1256">
        <v>7.8E-2</v>
      </c>
    </row>
    <row r="1257" spans="1:7" x14ac:dyDescent="0.25">
      <c r="A1257">
        <v>24.64</v>
      </c>
      <c r="B1257">
        <v>25.652999999999999</v>
      </c>
      <c r="C1257">
        <v>225.37119999999999</v>
      </c>
      <c r="D1257">
        <v>968.572</v>
      </c>
      <c r="E1257">
        <v>1836.2239999999999</v>
      </c>
      <c r="F1257">
        <v>2803.3560000000002</v>
      </c>
      <c r="G1257">
        <v>7.7880000000000005E-2</v>
      </c>
    </row>
    <row r="1258" spans="1:7" x14ac:dyDescent="0.25">
      <c r="A1258">
        <v>24.7</v>
      </c>
      <c r="B1258">
        <v>25.713000000000001</v>
      </c>
      <c r="C1258">
        <v>225.49600000000001</v>
      </c>
      <c r="D1258">
        <v>969.16</v>
      </c>
      <c r="E1258">
        <v>1835.42</v>
      </c>
      <c r="F1258">
        <v>2803.38</v>
      </c>
      <c r="G1258">
        <v>7.7700000000000005E-2</v>
      </c>
    </row>
    <row r="1259" spans="1:7" x14ac:dyDescent="0.25">
      <c r="A1259">
        <v>24.75</v>
      </c>
      <c r="B1259">
        <v>25.763000000000002</v>
      </c>
      <c r="C1259">
        <v>225.6</v>
      </c>
      <c r="D1259">
        <v>969.65</v>
      </c>
      <c r="E1259">
        <v>1834.75</v>
      </c>
      <c r="F1259">
        <v>2803.4</v>
      </c>
      <c r="G1259">
        <v>7.7549999999999994E-2</v>
      </c>
    </row>
    <row r="1260" spans="1:7" x14ac:dyDescent="0.25">
      <c r="A1260">
        <v>24.82</v>
      </c>
      <c r="B1260">
        <v>25.832999999999998</v>
      </c>
      <c r="C1260">
        <v>225.7456</v>
      </c>
      <c r="D1260">
        <v>970.33600000000001</v>
      </c>
      <c r="E1260">
        <v>1833.8119999999999</v>
      </c>
      <c r="F1260">
        <v>2803.4279999999999</v>
      </c>
      <c r="G1260">
        <v>7.7340000000000006E-2</v>
      </c>
    </row>
    <row r="1261" spans="1:7" x14ac:dyDescent="0.25">
      <c r="A1261">
        <v>24.84</v>
      </c>
      <c r="B1261">
        <v>25.853000000000002</v>
      </c>
      <c r="C1261">
        <v>225.78720000000001</v>
      </c>
      <c r="D1261">
        <v>970.53200000000004</v>
      </c>
      <c r="E1261">
        <v>1833.5440000000001</v>
      </c>
      <c r="F1261">
        <v>2803.4360000000001</v>
      </c>
      <c r="G1261">
        <v>7.7280000000000001E-2</v>
      </c>
    </row>
    <row r="1262" spans="1:7" x14ac:dyDescent="0.25">
      <c r="A1262">
        <v>24.9</v>
      </c>
      <c r="B1262">
        <v>25.913</v>
      </c>
      <c r="C1262">
        <v>225.91200000000001</v>
      </c>
      <c r="D1262">
        <v>971.12</v>
      </c>
      <c r="E1262">
        <v>1832.74</v>
      </c>
      <c r="F1262">
        <v>2803.46</v>
      </c>
      <c r="G1262">
        <v>7.7100000000000002E-2</v>
      </c>
    </row>
    <row r="1263" spans="1:7" x14ac:dyDescent="0.25">
      <c r="A1263">
        <v>24.92</v>
      </c>
      <c r="B1263">
        <v>25.933</v>
      </c>
      <c r="C1263">
        <v>225.95359999999999</v>
      </c>
      <c r="D1263">
        <v>971.31600000000003</v>
      </c>
      <c r="E1263">
        <v>1832.472</v>
      </c>
      <c r="F1263">
        <v>2803.4679999999998</v>
      </c>
      <c r="G1263">
        <v>7.7039999999999997E-2</v>
      </c>
    </row>
    <row r="1264" spans="1:7" x14ac:dyDescent="0.25">
      <c r="A1264">
        <v>24.96</v>
      </c>
      <c r="B1264">
        <v>25.972999999999999</v>
      </c>
      <c r="C1264">
        <v>226.0368</v>
      </c>
      <c r="D1264">
        <v>971.70799999999997</v>
      </c>
      <c r="E1264">
        <v>1831.9359999999999</v>
      </c>
      <c r="F1264">
        <v>2803.4839999999999</v>
      </c>
      <c r="G1264">
        <v>7.6920000000000002E-2</v>
      </c>
    </row>
    <row r="1265" spans="1:7" x14ac:dyDescent="0.25">
      <c r="A1265">
        <v>25</v>
      </c>
      <c r="B1265">
        <v>26.013000000000002</v>
      </c>
      <c r="C1265">
        <v>226.12</v>
      </c>
      <c r="D1265">
        <v>972.1</v>
      </c>
      <c r="E1265">
        <v>1831.4</v>
      </c>
      <c r="F1265">
        <v>2803.5</v>
      </c>
      <c r="G1265">
        <v>7.6799999999999993E-2</v>
      </c>
    </row>
    <row r="1266" spans="1:7" x14ac:dyDescent="0.25">
      <c r="A1266">
        <v>25.08</v>
      </c>
      <c r="B1266">
        <v>26.093</v>
      </c>
      <c r="C1266">
        <v>226.2824</v>
      </c>
      <c r="D1266">
        <v>972.86</v>
      </c>
      <c r="E1266">
        <v>1830.664</v>
      </c>
      <c r="F1266">
        <v>2803.5239999999999</v>
      </c>
      <c r="G1266">
        <v>7.6576000000000005E-2</v>
      </c>
    </row>
    <row r="1267" spans="1:7" x14ac:dyDescent="0.25">
      <c r="A1267">
        <v>25.16</v>
      </c>
      <c r="B1267">
        <v>26.172999999999998</v>
      </c>
      <c r="C1267">
        <v>226.44479999999999</v>
      </c>
      <c r="D1267">
        <v>973.62</v>
      </c>
      <c r="E1267">
        <v>1829.9280000000001</v>
      </c>
      <c r="F1267">
        <v>2803.5479999999998</v>
      </c>
      <c r="G1267">
        <v>7.6352000000000003E-2</v>
      </c>
    </row>
    <row r="1268" spans="1:7" x14ac:dyDescent="0.25">
      <c r="A1268">
        <v>25.2</v>
      </c>
      <c r="B1268">
        <v>26.213000000000001</v>
      </c>
      <c r="C1268">
        <v>226.52600000000001</v>
      </c>
      <c r="D1268">
        <v>974</v>
      </c>
      <c r="E1268">
        <v>1829.56</v>
      </c>
      <c r="F1268">
        <v>2803.56</v>
      </c>
      <c r="G1268">
        <v>7.6240000000000002E-2</v>
      </c>
    </row>
    <row r="1269" spans="1:7" x14ac:dyDescent="0.25">
      <c r="A1269">
        <v>25.2</v>
      </c>
      <c r="B1269">
        <v>26.213000000000001</v>
      </c>
      <c r="C1269">
        <v>226.52600000000001</v>
      </c>
      <c r="D1269">
        <v>974</v>
      </c>
      <c r="E1269">
        <v>1829.56</v>
      </c>
      <c r="F1269">
        <v>2803.56</v>
      </c>
      <c r="G1269">
        <v>7.6240000000000002E-2</v>
      </c>
    </row>
    <row r="1270" spans="1:7" x14ac:dyDescent="0.25">
      <c r="A1270">
        <v>25.22</v>
      </c>
      <c r="B1270">
        <v>26.233000000000001</v>
      </c>
      <c r="C1270">
        <v>226.56659999999999</v>
      </c>
      <c r="D1270">
        <v>974.19</v>
      </c>
      <c r="E1270">
        <v>1829.376</v>
      </c>
      <c r="F1270">
        <v>2803.5659999999998</v>
      </c>
      <c r="G1270">
        <v>7.6184000000000002E-2</v>
      </c>
    </row>
    <row r="1271" spans="1:7" x14ac:dyDescent="0.25">
      <c r="A1271">
        <v>25.28</v>
      </c>
      <c r="B1271">
        <v>26.292999999999999</v>
      </c>
      <c r="C1271">
        <v>226.6884</v>
      </c>
      <c r="D1271">
        <v>974.76</v>
      </c>
      <c r="E1271">
        <v>1828.8240000000001</v>
      </c>
      <c r="F1271">
        <v>2803.5839999999998</v>
      </c>
      <c r="G1271">
        <v>7.6016E-2</v>
      </c>
    </row>
    <row r="1272" spans="1:7" x14ac:dyDescent="0.25">
      <c r="A1272">
        <v>25.3</v>
      </c>
      <c r="B1272">
        <v>26.312999999999999</v>
      </c>
      <c r="C1272">
        <v>226.72900000000001</v>
      </c>
      <c r="D1272">
        <v>974.95</v>
      </c>
      <c r="E1272">
        <v>1828.64</v>
      </c>
      <c r="F1272">
        <v>2803.59</v>
      </c>
      <c r="G1272">
        <v>7.596E-2</v>
      </c>
    </row>
    <row r="1273" spans="1:7" x14ac:dyDescent="0.25">
      <c r="A1273">
        <v>25.46</v>
      </c>
      <c r="B1273">
        <v>26.472999999999999</v>
      </c>
      <c r="C1273">
        <v>227.0538</v>
      </c>
      <c r="D1273">
        <v>976.47</v>
      </c>
      <c r="E1273">
        <v>1827.1679999999999</v>
      </c>
      <c r="F1273">
        <v>2803.6379999999999</v>
      </c>
      <c r="G1273">
        <v>7.5511999999999996E-2</v>
      </c>
    </row>
    <row r="1274" spans="1:7" x14ac:dyDescent="0.25">
      <c r="A1274">
        <v>25.48</v>
      </c>
      <c r="B1274">
        <v>26.492999999999999</v>
      </c>
      <c r="C1274">
        <v>227.09440000000001</v>
      </c>
      <c r="D1274">
        <v>976.66</v>
      </c>
      <c r="E1274">
        <v>1826.9839999999999</v>
      </c>
      <c r="F1274">
        <v>2803.6439999999998</v>
      </c>
      <c r="G1274">
        <v>7.5455999999999995E-2</v>
      </c>
    </row>
    <row r="1275" spans="1:7" x14ac:dyDescent="0.25">
      <c r="A1275">
        <v>25.48</v>
      </c>
      <c r="B1275">
        <v>26.492999999999999</v>
      </c>
      <c r="C1275">
        <v>227.09440000000001</v>
      </c>
      <c r="D1275">
        <v>976.66</v>
      </c>
      <c r="E1275">
        <v>1826.9839999999999</v>
      </c>
      <c r="F1275">
        <v>2803.6439999999998</v>
      </c>
      <c r="G1275">
        <v>7.5455999999999995E-2</v>
      </c>
    </row>
    <row r="1276" spans="1:7" x14ac:dyDescent="0.25">
      <c r="A1276">
        <v>25.5</v>
      </c>
      <c r="B1276">
        <v>26.513000000000002</v>
      </c>
      <c r="C1276">
        <v>227.13499999999999</v>
      </c>
      <c r="D1276">
        <v>976.85</v>
      </c>
      <c r="E1276">
        <v>1826.8</v>
      </c>
      <c r="F1276">
        <v>2803.65</v>
      </c>
      <c r="G1276">
        <v>7.5399999999999995E-2</v>
      </c>
    </row>
    <row r="1277" spans="1:7" x14ac:dyDescent="0.25">
      <c r="A1277">
        <v>25.56</v>
      </c>
      <c r="B1277">
        <v>26.573</v>
      </c>
      <c r="C1277">
        <v>227.2568</v>
      </c>
      <c r="D1277">
        <v>977.42</v>
      </c>
      <c r="E1277">
        <v>1826.248</v>
      </c>
      <c r="F1277">
        <v>2803.6680000000001</v>
      </c>
      <c r="G1277">
        <v>7.5231999999999993E-2</v>
      </c>
    </row>
    <row r="1278" spans="1:7" x14ac:dyDescent="0.25">
      <c r="A1278">
        <v>25.6</v>
      </c>
      <c r="B1278">
        <v>26.613</v>
      </c>
      <c r="C1278">
        <v>227.33799999999999</v>
      </c>
      <c r="D1278">
        <v>977.8</v>
      </c>
      <c r="E1278">
        <v>1825.88</v>
      </c>
      <c r="F1278">
        <v>2803.68</v>
      </c>
      <c r="G1278">
        <v>7.5120000000000006E-2</v>
      </c>
    </row>
    <row r="1279" spans="1:7" x14ac:dyDescent="0.25">
      <c r="A1279">
        <v>25.74</v>
      </c>
      <c r="B1279">
        <v>26.753</v>
      </c>
      <c r="C1279">
        <v>227.62219999999999</v>
      </c>
      <c r="D1279">
        <v>979.13</v>
      </c>
      <c r="E1279">
        <v>1824.5920000000001</v>
      </c>
      <c r="F1279">
        <v>2803.7220000000002</v>
      </c>
      <c r="G1279">
        <v>7.4728000000000003E-2</v>
      </c>
    </row>
    <row r="1280" spans="1:7" x14ac:dyDescent="0.25">
      <c r="A1280">
        <v>25.76</v>
      </c>
      <c r="B1280">
        <v>26.773</v>
      </c>
      <c r="C1280">
        <v>227.6628</v>
      </c>
      <c r="D1280">
        <v>979.32</v>
      </c>
      <c r="E1280">
        <v>1824.4079999999999</v>
      </c>
      <c r="F1280">
        <v>2803.7280000000001</v>
      </c>
      <c r="G1280">
        <v>7.4672000000000002E-2</v>
      </c>
    </row>
    <row r="1281" spans="1:7" x14ac:dyDescent="0.25">
      <c r="A1281">
        <v>25.8</v>
      </c>
      <c r="B1281">
        <v>26.812999999999999</v>
      </c>
      <c r="C1281">
        <v>227.744</v>
      </c>
      <c r="D1281">
        <v>979.7</v>
      </c>
      <c r="E1281">
        <v>1824.04</v>
      </c>
      <c r="F1281">
        <v>2803.74</v>
      </c>
      <c r="G1281">
        <v>7.4560000000000001E-2</v>
      </c>
    </row>
    <row r="1282" spans="1:7" x14ac:dyDescent="0.25">
      <c r="A1282">
        <v>25.8</v>
      </c>
      <c r="B1282">
        <v>26.812999999999999</v>
      </c>
      <c r="C1282">
        <v>227.744</v>
      </c>
      <c r="D1282">
        <v>979.7</v>
      </c>
      <c r="E1282">
        <v>1824.04</v>
      </c>
      <c r="F1282">
        <v>2803.74</v>
      </c>
      <c r="G1282">
        <v>7.4560000000000001E-2</v>
      </c>
    </row>
    <row r="1283" spans="1:7" x14ac:dyDescent="0.25">
      <c r="A1283">
        <v>25.84</v>
      </c>
      <c r="B1283">
        <v>26.853000000000002</v>
      </c>
      <c r="C1283">
        <v>227.8252</v>
      </c>
      <c r="D1283">
        <v>980.08</v>
      </c>
      <c r="E1283">
        <v>1823.672</v>
      </c>
      <c r="F1283">
        <v>2803.752</v>
      </c>
      <c r="G1283">
        <v>7.4448E-2</v>
      </c>
    </row>
    <row r="1284" spans="1:7" x14ac:dyDescent="0.25">
      <c r="A1284">
        <v>25.85</v>
      </c>
      <c r="B1284">
        <v>26.863</v>
      </c>
      <c r="C1284">
        <v>227.84549999999999</v>
      </c>
      <c r="D1284">
        <v>980.17499999999995</v>
      </c>
      <c r="E1284">
        <v>1823.58</v>
      </c>
      <c r="F1284">
        <v>2803.7550000000001</v>
      </c>
      <c r="G1284">
        <v>7.442E-2</v>
      </c>
    </row>
    <row r="1285" spans="1:7" x14ac:dyDescent="0.25">
      <c r="A1285">
        <v>25.92</v>
      </c>
      <c r="B1285">
        <v>26.933</v>
      </c>
      <c r="C1285">
        <v>227.98759999999999</v>
      </c>
      <c r="D1285">
        <v>980.84</v>
      </c>
      <c r="E1285">
        <v>1822.9359999999999</v>
      </c>
      <c r="F1285">
        <v>2803.7759999999998</v>
      </c>
      <c r="G1285">
        <v>7.4223999999999998E-2</v>
      </c>
    </row>
    <row r="1286" spans="1:7" x14ac:dyDescent="0.25">
      <c r="A1286">
        <v>26</v>
      </c>
      <c r="B1286">
        <v>27.013000000000002</v>
      </c>
      <c r="C1286">
        <v>228.15</v>
      </c>
      <c r="D1286">
        <v>981.6</v>
      </c>
      <c r="E1286">
        <v>1822.2</v>
      </c>
      <c r="F1286">
        <v>2803.8</v>
      </c>
      <c r="G1286">
        <v>7.3999999999999996E-2</v>
      </c>
    </row>
    <row r="1287" spans="1:7" x14ac:dyDescent="0.25">
      <c r="A1287">
        <v>26.04</v>
      </c>
      <c r="B1287">
        <v>27.053000000000001</v>
      </c>
      <c r="C1287">
        <v>228.2296</v>
      </c>
      <c r="D1287">
        <v>981.96400000000006</v>
      </c>
      <c r="E1287">
        <v>1821.8440000000001</v>
      </c>
      <c r="F1287">
        <v>2803.808</v>
      </c>
      <c r="G1287">
        <v>7.3896000000000003E-2</v>
      </c>
    </row>
    <row r="1288" spans="1:7" x14ac:dyDescent="0.25">
      <c r="A1288">
        <v>26.1</v>
      </c>
      <c r="B1288">
        <v>27.113</v>
      </c>
      <c r="C1288">
        <v>228.34899999999999</v>
      </c>
      <c r="D1288">
        <v>982.51</v>
      </c>
      <c r="E1288">
        <v>1821.31</v>
      </c>
      <c r="F1288">
        <v>2803.82</v>
      </c>
      <c r="G1288">
        <v>7.374E-2</v>
      </c>
    </row>
    <row r="1289" spans="1:7" x14ac:dyDescent="0.25">
      <c r="A1289">
        <v>26.18</v>
      </c>
      <c r="B1289">
        <v>27.193000000000001</v>
      </c>
      <c r="C1289">
        <v>228.50819999999999</v>
      </c>
      <c r="D1289">
        <v>983.23800000000006</v>
      </c>
      <c r="E1289">
        <v>1820.598</v>
      </c>
      <c r="F1289">
        <v>2803.8359999999998</v>
      </c>
      <c r="G1289">
        <v>7.3532E-2</v>
      </c>
    </row>
    <row r="1290" spans="1:7" x14ac:dyDescent="0.25">
      <c r="A1290">
        <v>26.22</v>
      </c>
      <c r="B1290">
        <v>27.233000000000001</v>
      </c>
      <c r="C1290">
        <v>228.58779999999999</v>
      </c>
      <c r="D1290">
        <v>983.60199999999998</v>
      </c>
      <c r="E1290">
        <v>1820.242</v>
      </c>
      <c r="F1290">
        <v>2803.8440000000001</v>
      </c>
      <c r="G1290">
        <v>7.3427999999999993E-2</v>
      </c>
    </row>
    <row r="1291" spans="1:7" x14ac:dyDescent="0.25">
      <c r="A1291">
        <v>26.24</v>
      </c>
      <c r="B1291">
        <v>27.253</v>
      </c>
      <c r="C1291">
        <v>228.6276</v>
      </c>
      <c r="D1291">
        <v>983.78399999999999</v>
      </c>
      <c r="E1291">
        <v>1820.0640000000001</v>
      </c>
      <c r="F1291">
        <v>2803.848</v>
      </c>
      <c r="G1291">
        <v>7.3375999999999997E-2</v>
      </c>
    </row>
    <row r="1292" spans="1:7" x14ac:dyDescent="0.25">
      <c r="A1292">
        <v>26.28</v>
      </c>
      <c r="B1292">
        <v>27.292999999999999</v>
      </c>
      <c r="C1292">
        <v>228.7072</v>
      </c>
      <c r="D1292">
        <v>984.14800000000002</v>
      </c>
      <c r="E1292">
        <v>1819.7080000000001</v>
      </c>
      <c r="F1292">
        <v>2803.8560000000002</v>
      </c>
      <c r="G1292">
        <v>7.3272000000000004E-2</v>
      </c>
    </row>
    <row r="1293" spans="1:7" x14ac:dyDescent="0.25">
      <c r="A1293">
        <v>26.32</v>
      </c>
      <c r="B1293">
        <v>27.332999999999998</v>
      </c>
      <c r="C1293">
        <v>228.7868</v>
      </c>
      <c r="D1293">
        <v>984.51199999999994</v>
      </c>
      <c r="E1293">
        <v>1819.3520000000001</v>
      </c>
      <c r="F1293">
        <v>2803.864</v>
      </c>
      <c r="G1293">
        <v>7.3167999999999997E-2</v>
      </c>
    </row>
    <row r="1294" spans="1:7" x14ac:dyDescent="0.25">
      <c r="A1294">
        <v>26.4</v>
      </c>
      <c r="B1294">
        <v>27.413</v>
      </c>
      <c r="C1294">
        <v>228.946</v>
      </c>
      <c r="D1294">
        <v>985.24</v>
      </c>
      <c r="E1294">
        <v>1818.64</v>
      </c>
      <c r="F1294">
        <v>2803.88</v>
      </c>
      <c r="G1294">
        <v>7.2959999999999997E-2</v>
      </c>
    </row>
    <row r="1295" spans="1:7" x14ac:dyDescent="0.25">
      <c r="A1295">
        <v>26.4</v>
      </c>
      <c r="B1295">
        <v>27.413</v>
      </c>
      <c r="C1295">
        <v>228.946</v>
      </c>
      <c r="D1295">
        <v>985.24</v>
      </c>
      <c r="E1295">
        <v>1818.64</v>
      </c>
      <c r="F1295">
        <v>2803.88</v>
      </c>
      <c r="G1295">
        <v>7.2959999999999997E-2</v>
      </c>
    </row>
    <row r="1296" spans="1:7" x14ac:dyDescent="0.25">
      <c r="A1296">
        <v>26.52</v>
      </c>
      <c r="B1296">
        <v>27.533000000000001</v>
      </c>
      <c r="C1296">
        <v>229.1848</v>
      </c>
      <c r="D1296">
        <v>986.33199999999999</v>
      </c>
      <c r="E1296">
        <v>1817.5719999999999</v>
      </c>
      <c r="F1296">
        <v>2803.904</v>
      </c>
      <c r="G1296">
        <v>7.2648000000000004E-2</v>
      </c>
    </row>
    <row r="1297" spans="1:7" x14ac:dyDescent="0.25">
      <c r="A1297">
        <v>26.56</v>
      </c>
      <c r="B1297">
        <v>27.573</v>
      </c>
      <c r="C1297">
        <v>229.26439999999999</v>
      </c>
      <c r="D1297">
        <v>986.69600000000003</v>
      </c>
      <c r="E1297">
        <v>1817.2159999999999</v>
      </c>
      <c r="F1297">
        <v>2803.9119999999998</v>
      </c>
      <c r="G1297">
        <v>7.2543999999999997E-2</v>
      </c>
    </row>
    <row r="1298" spans="1:7" x14ac:dyDescent="0.25">
      <c r="A1298">
        <v>26.6</v>
      </c>
      <c r="B1298">
        <v>27.613</v>
      </c>
      <c r="C1298">
        <v>229.34399999999999</v>
      </c>
      <c r="D1298">
        <v>987.06</v>
      </c>
      <c r="E1298">
        <v>1816.86</v>
      </c>
      <c r="F1298">
        <v>2803.92</v>
      </c>
      <c r="G1298">
        <v>7.2440000000000004E-2</v>
      </c>
    </row>
    <row r="1299" spans="1:7" x14ac:dyDescent="0.25">
      <c r="A1299">
        <v>26.64</v>
      </c>
      <c r="B1299">
        <v>27.652999999999999</v>
      </c>
      <c r="C1299">
        <v>229.42359999999999</v>
      </c>
      <c r="D1299">
        <v>987.42399999999998</v>
      </c>
      <c r="E1299">
        <v>1816.5039999999999</v>
      </c>
      <c r="F1299">
        <v>2803.9279999999999</v>
      </c>
      <c r="G1299">
        <v>7.2335999999999998E-2</v>
      </c>
    </row>
    <row r="1300" spans="1:7" x14ac:dyDescent="0.25">
      <c r="A1300">
        <v>26.65</v>
      </c>
      <c r="B1300">
        <v>27.663</v>
      </c>
      <c r="C1300">
        <v>229.4435</v>
      </c>
      <c r="D1300">
        <v>987.51499999999999</v>
      </c>
      <c r="E1300">
        <v>1816.415</v>
      </c>
      <c r="F1300">
        <v>2803.93</v>
      </c>
      <c r="G1300">
        <v>7.2309999999999999E-2</v>
      </c>
    </row>
    <row r="1301" spans="1:7" x14ac:dyDescent="0.25">
      <c r="A1301">
        <v>26.7</v>
      </c>
      <c r="B1301">
        <v>27.713000000000001</v>
      </c>
      <c r="C1301">
        <v>229.54300000000001</v>
      </c>
      <c r="D1301">
        <v>987.97</v>
      </c>
      <c r="E1301">
        <v>1815.97</v>
      </c>
      <c r="F1301">
        <v>2803.94</v>
      </c>
      <c r="G1301">
        <v>7.2179999999999994E-2</v>
      </c>
    </row>
    <row r="1302" spans="1:7" x14ac:dyDescent="0.25">
      <c r="A1302">
        <v>26.86</v>
      </c>
      <c r="B1302">
        <v>27.873000000000001</v>
      </c>
      <c r="C1302">
        <v>229.8614</v>
      </c>
      <c r="D1302">
        <v>989.42600000000004</v>
      </c>
      <c r="E1302">
        <v>1814.546</v>
      </c>
      <c r="F1302">
        <v>2803.9720000000002</v>
      </c>
      <c r="G1302">
        <v>7.1763999999999994E-2</v>
      </c>
    </row>
    <row r="1303" spans="1:7" x14ac:dyDescent="0.25">
      <c r="A1303">
        <v>26.88</v>
      </c>
      <c r="B1303">
        <v>27.893000000000001</v>
      </c>
      <c r="C1303">
        <v>229.90119999999999</v>
      </c>
      <c r="D1303">
        <v>989.60799999999995</v>
      </c>
      <c r="E1303">
        <v>1814.3679999999999</v>
      </c>
      <c r="F1303">
        <v>2803.9760000000001</v>
      </c>
      <c r="G1303">
        <v>7.1711999999999998E-2</v>
      </c>
    </row>
    <row r="1304" spans="1:7" x14ac:dyDescent="0.25">
      <c r="A1304">
        <v>26.88</v>
      </c>
      <c r="B1304">
        <v>27.893000000000001</v>
      </c>
      <c r="C1304">
        <v>229.90119999999999</v>
      </c>
      <c r="D1304">
        <v>989.60799999999995</v>
      </c>
      <c r="E1304">
        <v>1814.3679999999999</v>
      </c>
      <c r="F1304">
        <v>2803.9760000000001</v>
      </c>
      <c r="G1304">
        <v>7.1711999999999998E-2</v>
      </c>
    </row>
    <row r="1305" spans="1:7" x14ac:dyDescent="0.25">
      <c r="A1305">
        <v>26.95</v>
      </c>
      <c r="B1305">
        <v>27.963000000000001</v>
      </c>
      <c r="C1305">
        <v>230.04050000000001</v>
      </c>
      <c r="D1305">
        <v>990.245</v>
      </c>
      <c r="E1305">
        <v>1813.7449999999999</v>
      </c>
      <c r="F1305">
        <v>2803.99</v>
      </c>
      <c r="G1305">
        <v>7.1529999999999996E-2</v>
      </c>
    </row>
    <row r="1306" spans="1:7" x14ac:dyDescent="0.25">
      <c r="A1306">
        <v>26.98</v>
      </c>
      <c r="B1306">
        <v>27.992999999999999</v>
      </c>
      <c r="C1306">
        <v>230.1002</v>
      </c>
      <c r="D1306">
        <v>990.51800000000003</v>
      </c>
      <c r="E1306">
        <v>1813.4780000000001</v>
      </c>
      <c r="F1306">
        <v>2803.9960000000001</v>
      </c>
      <c r="G1306">
        <v>7.1452000000000002E-2</v>
      </c>
    </row>
    <row r="1307" spans="1:7" x14ac:dyDescent="0.25">
      <c r="A1307">
        <v>27</v>
      </c>
      <c r="B1307">
        <v>28.013000000000002</v>
      </c>
      <c r="C1307">
        <v>230.14</v>
      </c>
      <c r="D1307">
        <v>990.7</v>
      </c>
      <c r="E1307">
        <v>1813.3</v>
      </c>
      <c r="F1307">
        <v>2804</v>
      </c>
      <c r="G1307">
        <v>7.1400000000000005E-2</v>
      </c>
    </row>
    <row r="1308" spans="1:7" x14ac:dyDescent="0.25">
      <c r="A1308">
        <v>27.16</v>
      </c>
      <c r="B1308">
        <v>28.172999999999998</v>
      </c>
      <c r="C1308">
        <v>230.44560000000001</v>
      </c>
      <c r="D1308">
        <v>992.14</v>
      </c>
      <c r="E1308">
        <v>1811.876</v>
      </c>
      <c r="F1308">
        <v>2804.0160000000001</v>
      </c>
      <c r="G1308">
        <v>7.0999999999999994E-2</v>
      </c>
    </row>
    <row r="1309" spans="1:7" x14ac:dyDescent="0.25">
      <c r="A1309">
        <v>27.2</v>
      </c>
      <c r="B1309">
        <v>28.213000000000001</v>
      </c>
      <c r="C1309">
        <v>230.52199999999999</v>
      </c>
      <c r="D1309">
        <v>992.5</v>
      </c>
      <c r="E1309">
        <v>1811.52</v>
      </c>
      <c r="F1309">
        <v>2804.02</v>
      </c>
      <c r="G1309">
        <v>7.0900000000000005E-2</v>
      </c>
    </row>
    <row r="1310" spans="1:7" x14ac:dyDescent="0.25">
      <c r="A1310">
        <v>27.2</v>
      </c>
      <c r="B1310">
        <v>28.213000000000001</v>
      </c>
      <c r="C1310">
        <v>230.52199999999999</v>
      </c>
      <c r="D1310">
        <v>992.5</v>
      </c>
      <c r="E1310">
        <v>1811.52</v>
      </c>
      <c r="F1310">
        <v>2804.02</v>
      </c>
      <c r="G1310">
        <v>7.0900000000000005E-2</v>
      </c>
    </row>
    <row r="1311" spans="1:7" x14ac:dyDescent="0.25">
      <c r="A1311">
        <v>27.3</v>
      </c>
      <c r="B1311">
        <v>28.312999999999999</v>
      </c>
      <c r="C1311">
        <v>230.71299999999999</v>
      </c>
      <c r="D1311">
        <v>993.4</v>
      </c>
      <c r="E1311">
        <v>1810.63</v>
      </c>
      <c r="F1311">
        <v>2804.03</v>
      </c>
      <c r="G1311">
        <v>7.0650000000000004E-2</v>
      </c>
    </row>
    <row r="1312" spans="1:7" x14ac:dyDescent="0.25">
      <c r="A1312">
        <v>27.3</v>
      </c>
      <c r="B1312">
        <v>28.312999999999999</v>
      </c>
      <c r="C1312">
        <v>230.71299999999999</v>
      </c>
      <c r="D1312">
        <v>993.4</v>
      </c>
      <c r="E1312">
        <v>1810.63</v>
      </c>
      <c r="F1312">
        <v>2804.03</v>
      </c>
      <c r="G1312">
        <v>7.0650000000000004E-2</v>
      </c>
    </row>
    <row r="1313" spans="1:7" x14ac:dyDescent="0.25">
      <c r="A1313">
        <v>27.36</v>
      </c>
      <c r="B1313">
        <v>28.373000000000001</v>
      </c>
      <c r="C1313">
        <v>230.82759999999999</v>
      </c>
      <c r="D1313">
        <v>993.94</v>
      </c>
      <c r="E1313">
        <v>1810.096</v>
      </c>
      <c r="F1313">
        <v>2804.0360000000001</v>
      </c>
      <c r="G1313">
        <v>7.0499999999999993E-2</v>
      </c>
    </row>
    <row r="1314" spans="1:7" x14ac:dyDescent="0.25">
      <c r="A1314">
        <v>27.44</v>
      </c>
      <c r="B1314">
        <v>28.452999999999999</v>
      </c>
      <c r="C1314">
        <v>230.9804</v>
      </c>
      <c r="D1314">
        <v>994.66</v>
      </c>
      <c r="E1314">
        <v>1809.384</v>
      </c>
      <c r="F1314">
        <v>2804.0439999999999</v>
      </c>
      <c r="G1314">
        <v>7.0300000000000001E-2</v>
      </c>
    </row>
    <row r="1315" spans="1:7" x14ac:dyDescent="0.25">
      <c r="A1315">
        <v>27.5</v>
      </c>
      <c r="B1315">
        <v>28.513000000000002</v>
      </c>
      <c r="C1315">
        <v>231.095</v>
      </c>
      <c r="D1315">
        <v>995.2</v>
      </c>
      <c r="E1315">
        <v>1808.85</v>
      </c>
      <c r="F1315">
        <v>2804.05</v>
      </c>
      <c r="G1315">
        <v>7.0150000000000004E-2</v>
      </c>
    </row>
    <row r="1316" spans="1:7" x14ac:dyDescent="0.25">
      <c r="A1316">
        <v>27.52</v>
      </c>
      <c r="B1316">
        <v>28.533000000000001</v>
      </c>
      <c r="C1316">
        <v>231.13319999999999</v>
      </c>
      <c r="D1316">
        <v>995.38</v>
      </c>
      <c r="E1316">
        <v>1808.672</v>
      </c>
      <c r="F1316">
        <v>2804.0520000000001</v>
      </c>
      <c r="G1316">
        <v>7.0099999999999996E-2</v>
      </c>
    </row>
    <row r="1317" spans="1:7" x14ac:dyDescent="0.25">
      <c r="A1317">
        <v>27.54</v>
      </c>
      <c r="B1317">
        <v>28.553000000000001</v>
      </c>
      <c r="C1317">
        <v>231.17140000000001</v>
      </c>
      <c r="D1317">
        <v>995.56</v>
      </c>
      <c r="E1317">
        <v>1808.4939999999999</v>
      </c>
      <c r="F1317">
        <v>2804.0540000000001</v>
      </c>
      <c r="G1317">
        <v>7.0050000000000001E-2</v>
      </c>
    </row>
    <row r="1318" spans="1:7" x14ac:dyDescent="0.25">
      <c r="A1318">
        <v>27.6</v>
      </c>
      <c r="B1318">
        <v>28.613</v>
      </c>
      <c r="C1318">
        <v>231.286</v>
      </c>
      <c r="D1318">
        <v>996.1</v>
      </c>
      <c r="E1318">
        <v>1807.96</v>
      </c>
      <c r="F1318">
        <v>2804.06</v>
      </c>
      <c r="G1318">
        <v>6.9900000000000004E-2</v>
      </c>
    </row>
    <row r="1319" spans="1:7" x14ac:dyDescent="0.25">
      <c r="A1319">
        <v>27.72</v>
      </c>
      <c r="B1319">
        <v>28.733000000000001</v>
      </c>
      <c r="C1319">
        <v>231.51519999999999</v>
      </c>
      <c r="D1319">
        <v>997.18</v>
      </c>
      <c r="E1319">
        <v>1806.8920000000001</v>
      </c>
      <c r="F1319">
        <v>2804.0720000000001</v>
      </c>
      <c r="G1319">
        <v>6.9599999999999995E-2</v>
      </c>
    </row>
    <row r="1320" spans="1:7" x14ac:dyDescent="0.25">
      <c r="A1320">
        <v>27.72</v>
      </c>
      <c r="B1320">
        <v>28.733000000000001</v>
      </c>
      <c r="C1320">
        <v>231.51519999999999</v>
      </c>
      <c r="D1320">
        <v>997.18</v>
      </c>
      <c r="E1320">
        <v>1806.8920000000001</v>
      </c>
      <c r="F1320">
        <v>2804.0720000000001</v>
      </c>
      <c r="G1320">
        <v>6.9599999999999995E-2</v>
      </c>
    </row>
    <row r="1321" spans="1:7" x14ac:dyDescent="0.25">
      <c r="A1321">
        <v>27.74</v>
      </c>
      <c r="B1321">
        <v>28.753</v>
      </c>
      <c r="C1321">
        <v>231.55340000000001</v>
      </c>
      <c r="D1321">
        <v>997.36</v>
      </c>
      <c r="E1321">
        <v>1806.7139999999999</v>
      </c>
      <c r="F1321">
        <v>2804.0740000000001</v>
      </c>
      <c r="G1321">
        <v>6.9550000000000001E-2</v>
      </c>
    </row>
    <row r="1322" spans="1:7" x14ac:dyDescent="0.25">
      <c r="A1322">
        <v>27.84</v>
      </c>
      <c r="B1322">
        <v>28.853000000000002</v>
      </c>
      <c r="C1322">
        <v>231.74440000000001</v>
      </c>
      <c r="D1322">
        <v>998.26</v>
      </c>
      <c r="E1322">
        <v>1805.8240000000001</v>
      </c>
      <c r="F1322">
        <v>2804.0839999999998</v>
      </c>
      <c r="G1322">
        <v>6.93E-2</v>
      </c>
    </row>
    <row r="1323" spans="1:7" x14ac:dyDescent="0.25">
      <c r="A1323">
        <v>27.88</v>
      </c>
      <c r="B1323">
        <v>28.893000000000001</v>
      </c>
      <c r="C1323">
        <v>231.82079999999999</v>
      </c>
      <c r="D1323">
        <v>998.62</v>
      </c>
      <c r="E1323">
        <v>1805.4680000000001</v>
      </c>
      <c r="F1323">
        <v>2804.0880000000002</v>
      </c>
      <c r="G1323">
        <v>6.9199999999999998E-2</v>
      </c>
    </row>
    <row r="1324" spans="1:7" x14ac:dyDescent="0.25">
      <c r="A1324">
        <v>27.9</v>
      </c>
      <c r="B1324">
        <v>28.913</v>
      </c>
      <c r="C1324">
        <v>231.85900000000001</v>
      </c>
      <c r="D1324">
        <v>998.8</v>
      </c>
      <c r="E1324">
        <v>1805.29</v>
      </c>
      <c r="F1324">
        <v>2804.09</v>
      </c>
      <c r="G1324">
        <v>6.9150000000000003E-2</v>
      </c>
    </row>
    <row r="1325" spans="1:7" x14ac:dyDescent="0.25">
      <c r="A1325">
        <v>27.95</v>
      </c>
      <c r="B1325">
        <v>28.963000000000001</v>
      </c>
      <c r="C1325">
        <v>231.9545</v>
      </c>
      <c r="D1325">
        <v>999.25</v>
      </c>
      <c r="E1325">
        <v>1804.845</v>
      </c>
      <c r="F1325">
        <v>2804.0949999999998</v>
      </c>
      <c r="G1325">
        <v>6.9025000000000003E-2</v>
      </c>
    </row>
    <row r="1326" spans="1:7" x14ac:dyDescent="0.25">
      <c r="A1326">
        <v>28</v>
      </c>
      <c r="B1326">
        <v>29.013000000000002</v>
      </c>
      <c r="C1326">
        <v>232.05</v>
      </c>
      <c r="D1326">
        <v>999.7</v>
      </c>
      <c r="E1326">
        <v>1804.4</v>
      </c>
      <c r="F1326">
        <v>2804.1</v>
      </c>
      <c r="G1326">
        <v>6.8900000000000003E-2</v>
      </c>
    </row>
    <row r="1327" spans="1:7" x14ac:dyDescent="0.25">
      <c r="A1327">
        <v>28.08</v>
      </c>
      <c r="B1327">
        <v>29.093</v>
      </c>
      <c r="C1327">
        <v>232.2004</v>
      </c>
      <c r="D1327">
        <v>1000.412</v>
      </c>
      <c r="E1327">
        <v>1803.6959999999999</v>
      </c>
      <c r="F1327">
        <v>2804.1080000000002</v>
      </c>
      <c r="G1327">
        <v>6.8715999999999999E-2</v>
      </c>
    </row>
    <row r="1328" spans="1:7" x14ac:dyDescent="0.25">
      <c r="A1328">
        <v>28.12</v>
      </c>
      <c r="B1328">
        <v>29.132999999999999</v>
      </c>
      <c r="C1328">
        <v>232.2756</v>
      </c>
      <c r="D1328">
        <v>1000.768</v>
      </c>
      <c r="E1328">
        <v>1803.3440000000001</v>
      </c>
      <c r="F1328">
        <v>2804.1120000000001</v>
      </c>
      <c r="G1328">
        <v>6.8624000000000004E-2</v>
      </c>
    </row>
    <row r="1329" spans="1:7" x14ac:dyDescent="0.25">
      <c r="A1329">
        <v>28.16</v>
      </c>
      <c r="B1329">
        <v>29.172999999999998</v>
      </c>
      <c r="C1329">
        <v>232.35079999999999</v>
      </c>
      <c r="D1329">
        <v>1001.124</v>
      </c>
      <c r="E1329">
        <v>1802.992</v>
      </c>
      <c r="F1329">
        <v>2804.116</v>
      </c>
      <c r="G1329">
        <v>6.8531999999999996E-2</v>
      </c>
    </row>
    <row r="1330" spans="1:7" x14ac:dyDescent="0.25">
      <c r="A1330">
        <v>28.2</v>
      </c>
      <c r="B1330">
        <v>29.213000000000001</v>
      </c>
      <c r="C1330">
        <v>232.42599999999999</v>
      </c>
      <c r="D1330">
        <v>1001.48</v>
      </c>
      <c r="E1330">
        <v>1802.64</v>
      </c>
      <c r="F1330">
        <v>2804.12</v>
      </c>
      <c r="G1330">
        <v>6.8440000000000001E-2</v>
      </c>
    </row>
    <row r="1331" spans="1:7" x14ac:dyDescent="0.25">
      <c r="A1331">
        <v>28.2</v>
      </c>
      <c r="B1331">
        <v>29.213000000000001</v>
      </c>
      <c r="C1331">
        <v>232.42599999999999</v>
      </c>
      <c r="D1331">
        <v>1001.48</v>
      </c>
      <c r="E1331">
        <v>1802.64</v>
      </c>
      <c r="F1331">
        <v>2804.12</v>
      </c>
      <c r="G1331">
        <v>6.8440000000000001E-2</v>
      </c>
    </row>
    <row r="1332" spans="1:7" x14ac:dyDescent="0.25">
      <c r="A1332">
        <v>28.22</v>
      </c>
      <c r="B1332">
        <v>29.233000000000001</v>
      </c>
      <c r="C1332">
        <v>232.46360000000001</v>
      </c>
      <c r="D1332">
        <v>1001.658</v>
      </c>
      <c r="E1332">
        <v>1802.4639999999999</v>
      </c>
      <c r="F1332">
        <v>2804.1219999999998</v>
      </c>
      <c r="G1332">
        <v>6.8393999999999996E-2</v>
      </c>
    </row>
    <row r="1333" spans="1:7" x14ac:dyDescent="0.25">
      <c r="A1333">
        <v>28.44</v>
      </c>
      <c r="B1333">
        <v>29.452999999999999</v>
      </c>
      <c r="C1333">
        <v>232.87719999999999</v>
      </c>
      <c r="D1333">
        <v>1003.616</v>
      </c>
      <c r="E1333">
        <v>1800.528</v>
      </c>
      <c r="F1333">
        <v>2804.1439999999998</v>
      </c>
      <c r="G1333">
        <v>6.7888000000000004E-2</v>
      </c>
    </row>
    <row r="1334" spans="1:7" x14ac:dyDescent="0.25">
      <c r="A1334">
        <v>28.48</v>
      </c>
      <c r="B1334">
        <v>29.492999999999999</v>
      </c>
      <c r="C1334">
        <v>232.95240000000001</v>
      </c>
      <c r="D1334">
        <v>1003.972</v>
      </c>
      <c r="E1334">
        <v>1800.1759999999999</v>
      </c>
      <c r="F1334">
        <v>2804.1480000000001</v>
      </c>
      <c r="G1334">
        <v>6.7795999999999995E-2</v>
      </c>
    </row>
    <row r="1335" spans="1:7" x14ac:dyDescent="0.25">
      <c r="A1335">
        <v>28.5</v>
      </c>
      <c r="B1335">
        <v>29.513000000000002</v>
      </c>
      <c r="C1335">
        <v>232.99</v>
      </c>
      <c r="D1335">
        <v>1004.15</v>
      </c>
      <c r="E1335">
        <v>1800</v>
      </c>
      <c r="F1335">
        <v>2804.15</v>
      </c>
      <c r="G1335">
        <v>6.7750000000000005E-2</v>
      </c>
    </row>
    <row r="1336" spans="1:7" x14ac:dyDescent="0.25">
      <c r="A1336">
        <v>28.56</v>
      </c>
      <c r="B1336">
        <v>29.573</v>
      </c>
      <c r="C1336">
        <v>233.1028</v>
      </c>
      <c r="D1336">
        <v>1004.684</v>
      </c>
      <c r="E1336">
        <v>1799.472</v>
      </c>
      <c r="F1336">
        <v>2804.1559999999999</v>
      </c>
      <c r="G1336">
        <v>6.7612000000000005E-2</v>
      </c>
    </row>
    <row r="1337" spans="1:7" x14ac:dyDescent="0.25">
      <c r="A1337">
        <v>28.6</v>
      </c>
      <c r="B1337">
        <v>29.613</v>
      </c>
      <c r="C1337">
        <v>233.178</v>
      </c>
      <c r="D1337">
        <v>1005.04</v>
      </c>
      <c r="E1337">
        <v>1799.12</v>
      </c>
      <c r="F1337">
        <v>2804.16</v>
      </c>
      <c r="G1337">
        <v>6.7519999999999997E-2</v>
      </c>
    </row>
    <row r="1338" spans="1:7" x14ac:dyDescent="0.25">
      <c r="A1338">
        <v>28.7</v>
      </c>
      <c r="B1338">
        <v>29.713000000000001</v>
      </c>
      <c r="C1338">
        <v>233.36600000000001</v>
      </c>
      <c r="D1338">
        <v>1005.93</v>
      </c>
      <c r="E1338">
        <v>1798.24</v>
      </c>
      <c r="F1338">
        <v>2804.17</v>
      </c>
      <c r="G1338">
        <v>6.7290000000000003E-2</v>
      </c>
    </row>
    <row r="1339" spans="1:7" x14ac:dyDescent="0.25">
      <c r="A1339">
        <v>28.8</v>
      </c>
      <c r="B1339">
        <v>29.812999999999999</v>
      </c>
      <c r="C1339">
        <v>233.554</v>
      </c>
      <c r="D1339">
        <v>1006.82</v>
      </c>
      <c r="E1339">
        <v>1797.36</v>
      </c>
      <c r="F1339">
        <v>2804.18</v>
      </c>
      <c r="G1339">
        <v>6.7059999999999995E-2</v>
      </c>
    </row>
    <row r="1340" spans="1:7" x14ac:dyDescent="0.25">
      <c r="A1340">
        <v>28.8</v>
      </c>
      <c r="B1340">
        <v>29.812999999999999</v>
      </c>
      <c r="C1340">
        <v>233.554</v>
      </c>
      <c r="D1340">
        <v>1006.82</v>
      </c>
      <c r="E1340">
        <v>1797.36</v>
      </c>
      <c r="F1340">
        <v>2804.18</v>
      </c>
      <c r="G1340">
        <v>6.7059999999999995E-2</v>
      </c>
    </row>
    <row r="1341" spans="1:7" x14ac:dyDescent="0.25">
      <c r="A1341">
        <v>28.88</v>
      </c>
      <c r="B1341">
        <v>29.893000000000001</v>
      </c>
      <c r="C1341">
        <v>233.70439999999999</v>
      </c>
      <c r="D1341">
        <v>1007.532</v>
      </c>
      <c r="E1341">
        <v>1796.6559999999999</v>
      </c>
      <c r="F1341">
        <v>2804.1880000000001</v>
      </c>
      <c r="G1341">
        <v>6.6876000000000005E-2</v>
      </c>
    </row>
    <row r="1342" spans="1:7" x14ac:dyDescent="0.25">
      <c r="A1342">
        <v>28.9</v>
      </c>
      <c r="B1342">
        <v>29.913</v>
      </c>
      <c r="C1342">
        <v>233.74199999999999</v>
      </c>
      <c r="D1342">
        <v>1007.71</v>
      </c>
      <c r="E1342">
        <v>1796.48</v>
      </c>
      <c r="F1342">
        <v>2804.19</v>
      </c>
      <c r="G1342">
        <v>6.6830000000000001E-2</v>
      </c>
    </row>
    <row r="1343" spans="1:7" x14ac:dyDescent="0.25">
      <c r="A1343">
        <v>29</v>
      </c>
      <c r="B1343">
        <v>30.013000000000002</v>
      </c>
      <c r="C1343">
        <v>233.93</v>
      </c>
      <c r="D1343">
        <v>1008.6</v>
      </c>
      <c r="E1343">
        <v>1795.6</v>
      </c>
      <c r="F1343">
        <v>2804.2</v>
      </c>
      <c r="G1343">
        <v>6.6600000000000006E-2</v>
      </c>
    </row>
    <row r="1344" spans="1:7" x14ac:dyDescent="0.25">
      <c r="A1344">
        <v>29.1</v>
      </c>
      <c r="B1344">
        <v>30.113</v>
      </c>
      <c r="C1344">
        <v>234.11500000000001</v>
      </c>
      <c r="D1344">
        <v>1009.44</v>
      </c>
      <c r="E1344">
        <v>1794.74</v>
      </c>
      <c r="F1344">
        <v>2804.19</v>
      </c>
      <c r="G1344">
        <v>6.6390000000000005E-2</v>
      </c>
    </row>
    <row r="1345" spans="1:7" x14ac:dyDescent="0.25">
      <c r="A1345">
        <v>29.12</v>
      </c>
      <c r="B1345">
        <v>30.132999999999999</v>
      </c>
      <c r="C1345">
        <v>234.15199999999999</v>
      </c>
      <c r="D1345">
        <v>1009.6079999999999</v>
      </c>
      <c r="E1345">
        <v>1794.568</v>
      </c>
      <c r="F1345">
        <v>2804.1880000000001</v>
      </c>
      <c r="G1345">
        <v>6.6348000000000004E-2</v>
      </c>
    </row>
    <row r="1346" spans="1:7" x14ac:dyDescent="0.25">
      <c r="A1346">
        <v>29.16</v>
      </c>
      <c r="B1346">
        <v>30.172999999999998</v>
      </c>
      <c r="C1346">
        <v>234.226</v>
      </c>
      <c r="D1346">
        <v>1009.944</v>
      </c>
      <c r="E1346">
        <v>1794.2239999999999</v>
      </c>
      <c r="F1346">
        <v>2804.1840000000002</v>
      </c>
      <c r="G1346">
        <v>6.6264000000000003E-2</v>
      </c>
    </row>
    <row r="1347" spans="1:7" x14ac:dyDescent="0.25">
      <c r="A1347">
        <v>29.24</v>
      </c>
      <c r="B1347">
        <v>30.253</v>
      </c>
      <c r="C1347">
        <v>234.374</v>
      </c>
      <c r="D1347">
        <v>1010.616</v>
      </c>
      <c r="E1347">
        <v>1793.5360000000001</v>
      </c>
      <c r="F1347">
        <v>2804.1759999999999</v>
      </c>
      <c r="G1347">
        <v>6.6096000000000002E-2</v>
      </c>
    </row>
    <row r="1348" spans="1:7" x14ac:dyDescent="0.25">
      <c r="A1348">
        <v>29.25</v>
      </c>
      <c r="B1348">
        <v>30.263000000000002</v>
      </c>
      <c r="C1348">
        <v>234.39250000000001</v>
      </c>
      <c r="D1348">
        <v>1010.7</v>
      </c>
      <c r="E1348">
        <v>1793.45</v>
      </c>
      <c r="F1348">
        <v>2804.1750000000002</v>
      </c>
      <c r="G1348">
        <v>6.6074999999999995E-2</v>
      </c>
    </row>
    <row r="1349" spans="1:7" x14ac:dyDescent="0.25">
      <c r="A1349">
        <v>29.26</v>
      </c>
      <c r="B1349">
        <v>30.273</v>
      </c>
      <c r="C1349">
        <v>234.411</v>
      </c>
      <c r="D1349">
        <v>1010.784</v>
      </c>
      <c r="E1349">
        <v>1793.364</v>
      </c>
      <c r="F1349">
        <v>2804.174</v>
      </c>
      <c r="G1349">
        <v>6.6054000000000002E-2</v>
      </c>
    </row>
    <row r="1350" spans="1:7" x14ac:dyDescent="0.25">
      <c r="A1350">
        <v>29.4</v>
      </c>
      <c r="B1350">
        <v>30.413</v>
      </c>
      <c r="C1350">
        <v>234.67</v>
      </c>
      <c r="D1350">
        <v>1011.96</v>
      </c>
      <c r="E1350">
        <v>1792.16</v>
      </c>
      <c r="F1350">
        <v>2804.16</v>
      </c>
      <c r="G1350">
        <v>6.5759999999999999E-2</v>
      </c>
    </row>
    <row r="1351" spans="1:7" x14ac:dyDescent="0.25">
      <c r="A1351">
        <v>29.4</v>
      </c>
      <c r="B1351">
        <v>30.413</v>
      </c>
      <c r="C1351">
        <v>234.67</v>
      </c>
      <c r="D1351">
        <v>1011.96</v>
      </c>
      <c r="E1351">
        <v>1792.16</v>
      </c>
      <c r="F1351">
        <v>2804.16</v>
      </c>
      <c r="G1351">
        <v>6.5759999999999999E-2</v>
      </c>
    </row>
    <row r="1352" spans="1:7" x14ac:dyDescent="0.25">
      <c r="A1352">
        <v>29.44</v>
      </c>
      <c r="B1352">
        <v>30.452999999999999</v>
      </c>
      <c r="C1352">
        <v>234.744</v>
      </c>
      <c r="D1352">
        <v>1012.296</v>
      </c>
      <c r="E1352">
        <v>1791.816</v>
      </c>
      <c r="F1352">
        <v>2804.1559999999999</v>
      </c>
      <c r="G1352">
        <v>6.5675999999999998E-2</v>
      </c>
    </row>
    <row r="1353" spans="1:7" x14ac:dyDescent="0.25">
      <c r="A1353">
        <v>29.52</v>
      </c>
      <c r="B1353">
        <v>30.533000000000001</v>
      </c>
      <c r="C1353">
        <v>234.892</v>
      </c>
      <c r="D1353">
        <v>1012.968</v>
      </c>
      <c r="E1353">
        <v>1791.1279999999999</v>
      </c>
      <c r="F1353">
        <v>2804.1480000000001</v>
      </c>
      <c r="G1353">
        <v>6.5507999999999997E-2</v>
      </c>
    </row>
    <row r="1354" spans="1:7" x14ac:dyDescent="0.25">
      <c r="A1354">
        <v>29.58</v>
      </c>
      <c r="B1354">
        <v>30.593</v>
      </c>
      <c r="C1354">
        <v>235.00299999999999</v>
      </c>
      <c r="D1354">
        <v>1013.472</v>
      </c>
      <c r="E1354">
        <v>1790.6120000000001</v>
      </c>
      <c r="F1354">
        <v>2804.1419999999998</v>
      </c>
      <c r="G1354">
        <v>6.5381999999999996E-2</v>
      </c>
    </row>
    <row r="1355" spans="1:7" x14ac:dyDescent="0.25">
      <c r="A1355">
        <v>29.64</v>
      </c>
      <c r="B1355">
        <v>30.652999999999999</v>
      </c>
      <c r="C1355">
        <v>235.114</v>
      </c>
      <c r="D1355">
        <v>1013.976</v>
      </c>
      <c r="E1355">
        <v>1790.096</v>
      </c>
      <c r="F1355">
        <v>2804.136</v>
      </c>
      <c r="G1355">
        <v>6.5255999999999995E-2</v>
      </c>
    </row>
    <row r="1356" spans="1:7" x14ac:dyDescent="0.25">
      <c r="A1356">
        <v>29.7</v>
      </c>
      <c r="B1356">
        <v>30.713000000000001</v>
      </c>
      <c r="C1356">
        <v>235.22499999999999</v>
      </c>
      <c r="D1356">
        <v>1014.48</v>
      </c>
      <c r="E1356">
        <v>1789.58</v>
      </c>
      <c r="F1356">
        <v>2804.13</v>
      </c>
      <c r="G1356">
        <v>6.5129999999999993E-2</v>
      </c>
    </row>
    <row r="1357" spans="1:7" x14ac:dyDescent="0.25">
      <c r="A1357">
        <v>29.76</v>
      </c>
      <c r="B1357">
        <v>30.773</v>
      </c>
      <c r="C1357">
        <v>235.33600000000001</v>
      </c>
      <c r="D1357">
        <v>1014.984</v>
      </c>
      <c r="E1357">
        <v>1789.0640000000001</v>
      </c>
      <c r="F1357">
        <v>2804.1239999999998</v>
      </c>
      <c r="G1357">
        <v>6.5004000000000006E-2</v>
      </c>
    </row>
    <row r="1358" spans="1:7" x14ac:dyDescent="0.25">
      <c r="A1358">
        <v>29.88</v>
      </c>
      <c r="B1358">
        <v>30.893000000000001</v>
      </c>
      <c r="C1358">
        <v>235.55799999999999</v>
      </c>
      <c r="D1358">
        <v>1015.992</v>
      </c>
      <c r="E1358">
        <v>1788.0319999999999</v>
      </c>
      <c r="F1358">
        <v>2804.1120000000001</v>
      </c>
      <c r="G1358">
        <v>6.4752000000000004E-2</v>
      </c>
    </row>
    <row r="1359" spans="1:7" x14ac:dyDescent="0.25">
      <c r="A1359">
        <v>29.9</v>
      </c>
      <c r="B1359">
        <v>30.913</v>
      </c>
      <c r="C1359">
        <v>235.595</v>
      </c>
      <c r="D1359">
        <v>1016.16</v>
      </c>
      <c r="E1359">
        <v>1787.86</v>
      </c>
      <c r="F1359">
        <v>2804.11</v>
      </c>
      <c r="G1359">
        <v>6.4710000000000004E-2</v>
      </c>
    </row>
    <row r="1360" spans="1:7" x14ac:dyDescent="0.25">
      <c r="A1360">
        <v>29.92</v>
      </c>
      <c r="B1360">
        <v>30.933</v>
      </c>
      <c r="C1360">
        <v>235.63200000000001</v>
      </c>
      <c r="D1360">
        <v>1016.328</v>
      </c>
      <c r="E1360">
        <v>1787.6880000000001</v>
      </c>
      <c r="F1360">
        <v>2804.1080000000002</v>
      </c>
      <c r="G1360">
        <v>6.4668000000000003E-2</v>
      </c>
    </row>
    <row r="1361" spans="1:7" x14ac:dyDescent="0.25">
      <c r="A1361">
        <v>30</v>
      </c>
      <c r="B1361">
        <v>31.013000000000002</v>
      </c>
      <c r="C1361">
        <v>235.78</v>
      </c>
      <c r="D1361">
        <v>1017</v>
      </c>
      <c r="E1361">
        <v>1787</v>
      </c>
      <c r="F1361">
        <v>2804.1</v>
      </c>
      <c r="G1361">
        <v>6.4500000000000002E-2</v>
      </c>
    </row>
    <row r="1362" spans="1:7" x14ac:dyDescent="0.25">
      <c r="A1362">
        <v>30.02</v>
      </c>
      <c r="B1362">
        <v>31.033000000000001</v>
      </c>
      <c r="C1362">
        <v>235.81540000000001</v>
      </c>
      <c r="D1362">
        <v>1017.172</v>
      </c>
      <c r="E1362">
        <v>1786.83</v>
      </c>
      <c r="F1362">
        <v>2804.1</v>
      </c>
      <c r="G1362">
        <v>6.4460000000000003E-2</v>
      </c>
    </row>
    <row r="1363" spans="1:7" x14ac:dyDescent="0.25">
      <c r="A1363">
        <v>30.08</v>
      </c>
      <c r="B1363">
        <v>31.093</v>
      </c>
      <c r="C1363">
        <v>235.92160000000001</v>
      </c>
      <c r="D1363">
        <v>1017.688</v>
      </c>
      <c r="E1363">
        <v>1786.32</v>
      </c>
      <c r="F1363">
        <v>2804.1</v>
      </c>
      <c r="G1363">
        <v>6.4339999999999994E-2</v>
      </c>
    </row>
    <row r="1364" spans="1:7" x14ac:dyDescent="0.25">
      <c r="A1364">
        <v>30.1</v>
      </c>
      <c r="B1364">
        <v>31.113</v>
      </c>
      <c r="C1364">
        <v>235.95699999999999</v>
      </c>
      <c r="D1364">
        <v>1017.86</v>
      </c>
      <c r="E1364">
        <v>1786.15</v>
      </c>
      <c r="F1364">
        <v>2804.1</v>
      </c>
      <c r="G1364">
        <v>6.4299999999999996E-2</v>
      </c>
    </row>
    <row r="1365" spans="1:7" x14ac:dyDescent="0.25">
      <c r="A1365">
        <v>30.24</v>
      </c>
      <c r="B1365">
        <v>31.253</v>
      </c>
      <c r="C1365">
        <v>236.20480000000001</v>
      </c>
      <c r="D1365">
        <v>1019.064</v>
      </c>
      <c r="E1365">
        <v>1784.96</v>
      </c>
      <c r="F1365">
        <v>2804.1</v>
      </c>
      <c r="G1365">
        <v>6.4019999999999994E-2</v>
      </c>
    </row>
    <row r="1366" spans="1:7" x14ac:dyDescent="0.25">
      <c r="A1366">
        <v>30.26</v>
      </c>
      <c r="B1366">
        <v>31.273</v>
      </c>
      <c r="C1366">
        <v>236.24019999999999</v>
      </c>
      <c r="D1366">
        <v>1019.236</v>
      </c>
      <c r="E1366">
        <v>1784.79</v>
      </c>
      <c r="F1366">
        <v>2804.1</v>
      </c>
      <c r="G1366">
        <v>6.3979999999999995E-2</v>
      </c>
    </row>
    <row r="1367" spans="1:7" x14ac:dyDescent="0.25">
      <c r="A1367">
        <v>30.4</v>
      </c>
      <c r="B1367">
        <v>31.413</v>
      </c>
      <c r="C1367">
        <v>236.488</v>
      </c>
      <c r="D1367">
        <v>1020.44</v>
      </c>
      <c r="E1367">
        <v>1783.6</v>
      </c>
      <c r="F1367">
        <v>2804.1</v>
      </c>
      <c r="G1367">
        <v>6.3700000000000007E-2</v>
      </c>
    </row>
    <row r="1368" spans="1:7" x14ac:dyDescent="0.25">
      <c r="A1368">
        <v>30.4</v>
      </c>
      <c r="B1368">
        <v>31.413</v>
      </c>
      <c r="C1368">
        <v>236.488</v>
      </c>
      <c r="D1368">
        <v>1020.44</v>
      </c>
      <c r="E1368">
        <v>1783.6</v>
      </c>
      <c r="F1368">
        <v>2804.1</v>
      </c>
      <c r="G1368">
        <v>6.3700000000000007E-2</v>
      </c>
    </row>
    <row r="1369" spans="1:7" x14ac:dyDescent="0.25">
      <c r="A1369">
        <v>30.55</v>
      </c>
      <c r="B1369">
        <v>31.562999999999999</v>
      </c>
      <c r="C1369">
        <v>236.7535</v>
      </c>
      <c r="D1369">
        <v>1021.73</v>
      </c>
      <c r="E1369">
        <v>1782.325</v>
      </c>
      <c r="F1369">
        <v>2804.1</v>
      </c>
      <c r="G1369">
        <v>6.3399999999999998E-2</v>
      </c>
    </row>
    <row r="1370" spans="1:7" x14ac:dyDescent="0.25">
      <c r="A1370">
        <v>30.6</v>
      </c>
      <c r="B1370">
        <v>31.613</v>
      </c>
      <c r="C1370">
        <v>236.84200000000001</v>
      </c>
      <c r="D1370">
        <v>1022.16</v>
      </c>
      <c r="E1370">
        <v>1781.9</v>
      </c>
      <c r="F1370">
        <v>2804.1</v>
      </c>
      <c r="G1370">
        <v>6.3299999999999995E-2</v>
      </c>
    </row>
    <row r="1371" spans="1:7" x14ac:dyDescent="0.25">
      <c r="A1371">
        <v>30.6</v>
      </c>
      <c r="B1371">
        <v>31.613</v>
      </c>
      <c r="C1371">
        <v>236.84200000000001</v>
      </c>
      <c r="D1371">
        <v>1022.16</v>
      </c>
      <c r="E1371">
        <v>1781.9</v>
      </c>
      <c r="F1371">
        <v>2804.1</v>
      </c>
      <c r="G1371">
        <v>6.3299999999999995E-2</v>
      </c>
    </row>
    <row r="1372" spans="1:7" x14ac:dyDescent="0.25">
      <c r="A1372">
        <v>30.72</v>
      </c>
      <c r="B1372">
        <v>31.733000000000001</v>
      </c>
      <c r="C1372">
        <v>237.05439999999999</v>
      </c>
      <c r="D1372">
        <v>1023.192</v>
      </c>
      <c r="E1372">
        <v>1780.88</v>
      </c>
      <c r="F1372">
        <v>2804.1</v>
      </c>
      <c r="G1372">
        <v>6.3060000000000005E-2</v>
      </c>
    </row>
    <row r="1373" spans="1:7" x14ac:dyDescent="0.25">
      <c r="A1373">
        <v>30.75</v>
      </c>
      <c r="B1373">
        <v>31.763000000000002</v>
      </c>
      <c r="C1373">
        <v>237.10749999999999</v>
      </c>
      <c r="D1373">
        <v>1023.45</v>
      </c>
      <c r="E1373">
        <v>1780.625</v>
      </c>
      <c r="F1373">
        <v>2804.1</v>
      </c>
      <c r="G1373">
        <v>6.3E-2</v>
      </c>
    </row>
    <row r="1374" spans="1:7" x14ac:dyDescent="0.25">
      <c r="A1374">
        <v>30.78</v>
      </c>
      <c r="B1374">
        <v>31.792999999999999</v>
      </c>
      <c r="C1374">
        <v>237.16059999999999</v>
      </c>
      <c r="D1374">
        <v>1023.708</v>
      </c>
      <c r="E1374">
        <v>1780.37</v>
      </c>
      <c r="F1374">
        <v>2804.1</v>
      </c>
      <c r="G1374">
        <v>6.2939999999999996E-2</v>
      </c>
    </row>
    <row r="1375" spans="1:7" x14ac:dyDescent="0.25">
      <c r="A1375">
        <v>30.8</v>
      </c>
      <c r="B1375">
        <v>31.812999999999999</v>
      </c>
      <c r="C1375">
        <v>237.196</v>
      </c>
      <c r="D1375">
        <v>1023.88</v>
      </c>
      <c r="E1375">
        <v>1780.2</v>
      </c>
      <c r="F1375">
        <v>2804.1</v>
      </c>
      <c r="G1375">
        <v>6.2899999999999998E-2</v>
      </c>
    </row>
    <row r="1376" spans="1:7" x14ac:dyDescent="0.25">
      <c r="A1376">
        <v>30.8</v>
      </c>
      <c r="B1376">
        <v>31.812999999999999</v>
      </c>
      <c r="C1376">
        <v>237.196</v>
      </c>
      <c r="D1376">
        <v>1023.88</v>
      </c>
      <c r="E1376">
        <v>1780.2</v>
      </c>
      <c r="F1376">
        <v>2804.1</v>
      </c>
      <c r="G1376">
        <v>6.2899999999999998E-2</v>
      </c>
    </row>
    <row r="1377" spans="1:7" x14ac:dyDescent="0.25">
      <c r="A1377">
        <v>30.94</v>
      </c>
      <c r="B1377">
        <v>31.952999999999999</v>
      </c>
      <c r="C1377">
        <v>237.44380000000001</v>
      </c>
      <c r="D1377">
        <v>1025.0840000000001</v>
      </c>
      <c r="E1377">
        <v>1779.01</v>
      </c>
      <c r="F1377">
        <v>2804.1</v>
      </c>
      <c r="G1377">
        <v>6.2619999999999995E-2</v>
      </c>
    </row>
    <row r="1378" spans="1:7" x14ac:dyDescent="0.25">
      <c r="A1378">
        <v>30.96</v>
      </c>
      <c r="B1378">
        <v>31.972999999999999</v>
      </c>
      <c r="C1378">
        <v>237.47919999999999</v>
      </c>
      <c r="D1378">
        <v>1025.2560000000001</v>
      </c>
      <c r="E1378">
        <v>1778.84</v>
      </c>
      <c r="F1378">
        <v>2804.1</v>
      </c>
      <c r="G1378">
        <v>6.2579999999999997E-2</v>
      </c>
    </row>
    <row r="1379" spans="1:7" x14ac:dyDescent="0.25">
      <c r="A1379">
        <v>31</v>
      </c>
      <c r="B1379">
        <v>32.012999999999998</v>
      </c>
      <c r="C1379">
        <v>237.55</v>
      </c>
      <c r="D1379">
        <v>1025.5999999999999</v>
      </c>
      <c r="E1379">
        <v>1778.5</v>
      </c>
      <c r="F1379">
        <v>2804.1</v>
      </c>
      <c r="G1379">
        <v>6.25E-2</v>
      </c>
    </row>
    <row r="1380" spans="1:7" x14ac:dyDescent="0.25">
      <c r="A1380">
        <v>31.04</v>
      </c>
      <c r="B1380">
        <v>32.052999999999997</v>
      </c>
      <c r="C1380">
        <v>237.61920000000001</v>
      </c>
      <c r="D1380">
        <v>1025.932</v>
      </c>
      <c r="E1380">
        <v>1778.16</v>
      </c>
      <c r="F1380">
        <v>2804.0920000000001</v>
      </c>
      <c r="G1380">
        <v>6.2420000000000003E-2</v>
      </c>
    </row>
    <row r="1381" spans="1:7" x14ac:dyDescent="0.25">
      <c r="A1381">
        <v>31.16</v>
      </c>
      <c r="B1381">
        <v>32.173000000000002</v>
      </c>
      <c r="C1381">
        <v>237.82679999999999</v>
      </c>
      <c r="D1381">
        <v>1026.9280000000001</v>
      </c>
      <c r="E1381">
        <v>1777.14</v>
      </c>
      <c r="F1381">
        <v>2804.0680000000002</v>
      </c>
      <c r="G1381">
        <v>6.2179999999999999E-2</v>
      </c>
    </row>
    <row r="1382" spans="1:7" x14ac:dyDescent="0.25">
      <c r="A1382">
        <v>31.2</v>
      </c>
      <c r="B1382">
        <v>32.213000000000001</v>
      </c>
      <c r="C1382">
        <v>237.89599999999999</v>
      </c>
      <c r="D1382">
        <v>1027.26</v>
      </c>
      <c r="E1382">
        <v>1776.8</v>
      </c>
      <c r="F1382">
        <v>2804.06</v>
      </c>
      <c r="G1382">
        <v>6.2100000000000002E-2</v>
      </c>
    </row>
    <row r="1383" spans="1:7" x14ac:dyDescent="0.25">
      <c r="A1383">
        <v>31.2</v>
      </c>
      <c r="B1383">
        <v>32.213000000000001</v>
      </c>
      <c r="C1383">
        <v>237.89599999999999</v>
      </c>
      <c r="D1383">
        <v>1027.26</v>
      </c>
      <c r="E1383">
        <v>1776.8</v>
      </c>
      <c r="F1383">
        <v>2804.06</v>
      </c>
      <c r="G1383">
        <v>6.2100000000000002E-2</v>
      </c>
    </row>
    <row r="1384" spans="1:7" x14ac:dyDescent="0.25">
      <c r="A1384">
        <v>31.28</v>
      </c>
      <c r="B1384">
        <v>32.292999999999999</v>
      </c>
      <c r="C1384">
        <v>238.03440000000001</v>
      </c>
      <c r="D1384">
        <v>1027.924</v>
      </c>
      <c r="E1384">
        <v>1776.12</v>
      </c>
      <c r="F1384">
        <v>2804.0439999999999</v>
      </c>
      <c r="G1384">
        <v>6.1940000000000002E-2</v>
      </c>
    </row>
    <row r="1385" spans="1:7" x14ac:dyDescent="0.25">
      <c r="A1385">
        <v>31.32</v>
      </c>
      <c r="B1385">
        <v>32.332999999999998</v>
      </c>
      <c r="C1385">
        <v>238.1036</v>
      </c>
      <c r="D1385">
        <v>1028.2560000000001</v>
      </c>
      <c r="E1385">
        <v>1775.78</v>
      </c>
      <c r="F1385">
        <v>2804.0360000000001</v>
      </c>
      <c r="G1385">
        <v>6.1859999999999998E-2</v>
      </c>
    </row>
    <row r="1386" spans="1:7" x14ac:dyDescent="0.25">
      <c r="A1386">
        <v>31.36</v>
      </c>
      <c r="B1386">
        <v>32.372999999999998</v>
      </c>
      <c r="C1386">
        <v>238.1728</v>
      </c>
      <c r="D1386">
        <v>1028.588</v>
      </c>
      <c r="E1386">
        <v>1775.44</v>
      </c>
      <c r="F1386">
        <v>2804.0279999999998</v>
      </c>
      <c r="G1386">
        <v>6.1780000000000002E-2</v>
      </c>
    </row>
    <row r="1387" spans="1:7" x14ac:dyDescent="0.25">
      <c r="A1387">
        <v>31.5</v>
      </c>
      <c r="B1387">
        <v>32.512999999999998</v>
      </c>
      <c r="C1387">
        <v>238.41499999999999</v>
      </c>
      <c r="D1387">
        <v>1029.75</v>
      </c>
      <c r="E1387">
        <v>1774.25</v>
      </c>
      <c r="F1387">
        <v>2804</v>
      </c>
      <c r="G1387">
        <v>6.1499999999999999E-2</v>
      </c>
    </row>
    <row r="1388" spans="1:7" x14ac:dyDescent="0.25">
      <c r="A1388">
        <v>31.5</v>
      </c>
      <c r="B1388">
        <v>32.512999999999998</v>
      </c>
      <c r="C1388">
        <v>238.41499999999999</v>
      </c>
      <c r="D1388">
        <v>1029.75</v>
      </c>
      <c r="E1388">
        <v>1774.25</v>
      </c>
      <c r="F1388">
        <v>2804</v>
      </c>
      <c r="G1388">
        <v>6.1499999999999999E-2</v>
      </c>
    </row>
    <row r="1389" spans="1:7" x14ac:dyDescent="0.25">
      <c r="A1389">
        <v>31.54</v>
      </c>
      <c r="B1389">
        <v>32.552999999999997</v>
      </c>
      <c r="C1389">
        <v>238.48419999999999</v>
      </c>
      <c r="D1389">
        <v>1030.0820000000001</v>
      </c>
      <c r="E1389">
        <v>1773.91</v>
      </c>
      <c r="F1389">
        <v>2803.9920000000002</v>
      </c>
      <c r="G1389">
        <v>6.1420000000000002E-2</v>
      </c>
    </row>
    <row r="1390" spans="1:7" x14ac:dyDescent="0.25">
      <c r="A1390">
        <v>31.62</v>
      </c>
      <c r="B1390">
        <v>32.633000000000003</v>
      </c>
      <c r="C1390">
        <v>238.62260000000001</v>
      </c>
      <c r="D1390">
        <v>1030.7460000000001</v>
      </c>
      <c r="E1390">
        <v>1773.23</v>
      </c>
      <c r="F1390">
        <v>2803.9760000000001</v>
      </c>
      <c r="G1390">
        <v>6.1260000000000002E-2</v>
      </c>
    </row>
    <row r="1391" spans="1:7" x14ac:dyDescent="0.25">
      <c r="A1391">
        <v>31.68</v>
      </c>
      <c r="B1391">
        <v>32.692999999999998</v>
      </c>
      <c r="C1391">
        <v>238.72640000000001</v>
      </c>
      <c r="D1391">
        <v>1031.2439999999999</v>
      </c>
      <c r="E1391">
        <v>1772.72</v>
      </c>
      <c r="F1391">
        <v>2803.9639999999999</v>
      </c>
      <c r="G1391">
        <v>6.114E-2</v>
      </c>
    </row>
    <row r="1392" spans="1:7" x14ac:dyDescent="0.25">
      <c r="A1392">
        <v>31.85</v>
      </c>
      <c r="B1392">
        <v>32.863</v>
      </c>
      <c r="C1392">
        <v>239.0205</v>
      </c>
      <c r="D1392">
        <v>1032.655</v>
      </c>
      <c r="E1392">
        <v>1771.2750000000001</v>
      </c>
      <c r="F1392">
        <v>2803.93</v>
      </c>
      <c r="G1392">
        <v>6.08E-2</v>
      </c>
    </row>
    <row r="1393" spans="1:7" x14ac:dyDescent="0.25">
      <c r="A1393">
        <v>31.9</v>
      </c>
      <c r="B1393">
        <v>32.912999999999997</v>
      </c>
      <c r="C1393">
        <v>239.107</v>
      </c>
      <c r="D1393">
        <v>1033.07</v>
      </c>
      <c r="E1393">
        <v>1770.85</v>
      </c>
      <c r="F1393">
        <v>2803.92</v>
      </c>
      <c r="G1393">
        <v>6.0699999999999997E-2</v>
      </c>
    </row>
    <row r="1394" spans="1:7" x14ac:dyDescent="0.25">
      <c r="A1394">
        <v>31.92</v>
      </c>
      <c r="B1394">
        <v>32.933</v>
      </c>
      <c r="C1394">
        <v>239.14160000000001</v>
      </c>
      <c r="D1394">
        <v>1033.2360000000001</v>
      </c>
      <c r="E1394">
        <v>1770.68</v>
      </c>
      <c r="F1394">
        <v>2803.9160000000002</v>
      </c>
      <c r="G1394">
        <v>6.0659999999999999E-2</v>
      </c>
    </row>
    <row r="1395" spans="1:7" x14ac:dyDescent="0.25">
      <c r="A1395">
        <v>31.96</v>
      </c>
      <c r="B1395">
        <v>32.972999999999999</v>
      </c>
      <c r="C1395">
        <v>239.21080000000001</v>
      </c>
      <c r="D1395">
        <v>1033.568</v>
      </c>
      <c r="E1395">
        <v>1770.34</v>
      </c>
      <c r="F1395">
        <v>2803.9079999999999</v>
      </c>
      <c r="G1395">
        <v>6.0580000000000002E-2</v>
      </c>
    </row>
    <row r="1396" spans="1:7" x14ac:dyDescent="0.25">
      <c r="A1396">
        <v>32</v>
      </c>
      <c r="B1396">
        <v>33.012999999999998</v>
      </c>
      <c r="C1396">
        <v>239.28</v>
      </c>
      <c r="D1396">
        <v>1033.9000000000001</v>
      </c>
      <c r="E1396">
        <v>1770</v>
      </c>
      <c r="F1396">
        <v>2803.9</v>
      </c>
      <c r="G1396">
        <v>6.0499999999999998E-2</v>
      </c>
    </row>
    <row r="1397" spans="1:7" x14ac:dyDescent="0.25">
      <c r="A1397">
        <v>32.04</v>
      </c>
      <c r="B1397">
        <v>33.052999999999997</v>
      </c>
      <c r="C1397">
        <v>239.3476</v>
      </c>
      <c r="D1397">
        <v>1034.22</v>
      </c>
      <c r="E1397">
        <v>1769.672</v>
      </c>
      <c r="F1397">
        <v>2803.8919999999998</v>
      </c>
      <c r="G1397">
        <v>6.0428000000000003E-2</v>
      </c>
    </row>
    <row r="1398" spans="1:7" x14ac:dyDescent="0.25">
      <c r="A1398">
        <v>32.200000000000003</v>
      </c>
      <c r="B1398">
        <v>33.213000000000001</v>
      </c>
      <c r="C1398">
        <v>239.61799999999999</v>
      </c>
      <c r="D1398">
        <v>1035.5</v>
      </c>
      <c r="E1398">
        <v>1768.36</v>
      </c>
      <c r="F1398">
        <v>2803.86</v>
      </c>
      <c r="G1398">
        <v>6.0139999999999999E-2</v>
      </c>
    </row>
    <row r="1399" spans="1:7" x14ac:dyDescent="0.25">
      <c r="A1399">
        <v>32.25</v>
      </c>
      <c r="B1399">
        <v>33.262999999999998</v>
      </c>
      <c r="C1399">
        <v>239.70249999999999</v>
      </c>
      <c r="D1399">
        <v>1035.9000000000001</v>
      </c>
      <c r="E1399">
        <v>1767.95</v>
      </c>
      <c r="F1399">
        <v>2803.85</v>
      </c>
      <c r="G1399">
        <v>6.0049999999999999E-2</v>
      </c>
    </row>
    <row r="1400" spans="1:7" x14ac:dyDescent="0.25">
      <c r="A1400">
        <v>32.299999999999997</v>
      </c>
      <c r="B1400">
        <v>33.313000000000002</v>
      </c>
      <c r="C1400">
        <v>239.78700000000001</v>
      </c>
      <c r="D1400">
        <v>1036.3</v>
      </c>
      <c r="E1400">
        <v>1767.54</v>
      </c>
      <c r="F1400">
        <v>2803.84</v>
      </c>
      <c r="G1400">
        <v>5.9959999999999999E-2</v>
      </c>
    </row>
    <row r="1401" spans="1:7" x14ac:dyDescent="0.25">
      <c r="A1401">
        <v>32.4</v>
      </c>
      <c r="B1401">
        <v>33.412999999999997</v>
      </c>
      <c r="C1401">
        <v>239.95599999999999</v>
      </c>
      <c r="D1401">
        <v>1037.0999999999999</v>
      </c>
      <c r="E1401">
        <v>1766.72</v>
      </c>
      <c r="F1401">
        <v>2803.82</v>
      </c>
      <c r="G1401">
        <v>5.978E-2</v>
      </c>
    </row>
    <row r="1402" spans="1:7" x14ac:dyDescent="0.25">
      <c r="A1402">
        <v>32.5</v>
      </c>
      <c r="B1402">
        <v>33.512999999999998</v>
      </c>
      <c r="C1402">
        <v>240.125</v>
      </c>
      <c r="D1402">
        <v>1037.9000000000001</v>
      </c>
      <c r="E1402">
        <v>1765.9</v>
      </c>
      <c r="F1402">
        <v>2803.8</v>
      </c>
      <c r="G1402">
        <v>5.96E-2</v>
      </c>
    </row>
    <row r="1403" spans="1:7" x14ac:dyDescent="0.25">
      <c r="A1403">
        <v>32.64</v>
      </c>
      <c r="B1403">
        <v>33.652999999999999</v>
      </c>
      <c r="C1403">
        <v>240.36160000000001</v>
      </c>
      <c r="D1403">
        <v>1039.02</v>
      </c>
      <c r="E1403">
        <v>1764.752</v>
      </c>
      <c r="F1403">
        <v>2803.7719999999999</v>
      </c>
      <c r="G1403">
        <v>5.9347999999999998E-2</v>
      </c>
    </row>
    <row r="1404" spans="1:7" x14ac:dyDescent="0.25">
      <c r="A1404">
        <v>32.68</v>
      </c>
      <c r="B1404">
        <v>33.692999999999998</v>
      </c>
      <c r="C1404">
        <v>240.42920000000001</v>
      </c>
      <c r="D1404">
        <v>1039.3399999999999</v>
      </c>
      <c r="E1404">
        <v>1764.424</v>
      </c>
      <c r="F1404">
        <v>2803.7640000000001</v>
      </c>
      <c r="G1404">
        <v>5.9276000000000002E-2</v>
      </c>
    </row>
    <row r="1405" spans="1:7" x14ac:dyDescent="0.25">
      <c r="A1405">
        <v>32.76</v>
      </c>
      <c r="B1405">
        <v>33.773000000000003</v>
      </c>
      <c r="C1405">
        <v>240.56440000000001</v>
      </c>
      <c r="D1405">
        <v>1039.98</v>
      </c>
      <c r="E1405">
        <v>1763.768</v>
      </c>
      <c r="F1405">
        <v>2803.748</v>
      </c>
      <c r="G1405">
        <v>5.9131999999999997E-2</v>
      </c>
    </row>
    <row r="1406" spans="1:7" x14ac:dyDescent="0.25">
      <c r="A1406">
        <v>32.799999999999997</v>
      </c>
      <c r="B1406">
        <v>33.813000000000002</v>
      </c>
      <c r="C1406">
        <v>240.63200000000001</v>
      </c>
      <c r="D1406">
        <v>1040.3</v>
      </c>
      <c r="E1406">
        <v>1763.44</v>
      </c>
      <c r="F1406">
        <v>2803.74</v>
      </c>
      <c r="G1406">
        <v>5.9060000000000001E-2</v>
      </c>
    </row>
    <row r="1407" spans="1:7" x14ac:dyDescent="0.25">
      <c r="A1407">
        <v>32.9</v>
      </c>
      <c r="B1407">
        <v>33.912999999999997</v>
      </c>
      <c r="C1407">
        <v>240.80099999999999</v>
      </c>
      <c r="D1407">
        <v>1041.0999999999999</v>
      </c>
      <c r="E1407">
        <v>1762.62</v>
      </c>
      <c r="F1407">
        <v>2803.72</v>
      </c>
      <c r="G1407">
        <v>5.8880000000000002E-2</v>
      </c>
    </row>
    <row r="1408" spans="1:7" x14ac:dyDescent="0.25">
      <c r="A1408">
        <v>32.979999999999997</v>
      </c>
      <c r="B1408">
        <v>33.993000000000002</v>
      </c>
      <c r="C1408">
        <v>240.93620000000001</v>
      </c>
      <c r="D1408">
        <v>1041.74</v>
      </c>
      <c r="E1408">
        <v>1761.9639999999999</v>
      </c>
      <c r="F1408">
        <v>2803.7040000000002</v>
      </c>
      <c r="G1408">
        <v>5.8735999999999997E-2</v>
      </c>
    </row>
    <row r="1409" spans="1:7" x14ac:dyDescent="0.25">
      <c r="A1409">
        <v>33</v>
      </c>
      <c r="B1409">
        <v>34.012999999999998</v>
      </c>
      <c r="C1409">
        <v>240.97</v>
      </c>
      <c r="D1409">
        <v>1041.9000000000001</v>
      </c>
      <c r="E1409">
        <v>1761.8</v>
      </c>
      <c r="F1409">
        <v>2803.7</v>
      </c>
      <c r="G1409">
        <v>5.8700000000000002E-2</v>
      </c>
    </row>
    <row r="1410" spans="1:7" x14ac:dyDescent="0.25">
      <c r="A1410">
        <v>33.06</v>
      </c>
      <c r="B1410">
        <v>34.073</v>
      </c>
      <c r="C1410">
        <v>241.06960000000001</v>
      </c>
      <c r="D1410">
        <v>1042.3679999999999</v>
      </c>
      <c r="E1410">
        <v>1761.32</v>
      </c>
      <c r="F1410">
        <v>2803.6880000000001</v>
      </c>
      <c r="G1410">
        <v>5.8604000000000003E-2</v>
      </c>
    </row>
    <row r="1411" spans="1:7" x14ac:dyDescent="0.25">
      <c r="A1411">
        <v>33.119999999999997</v>
      </c>
      <c r="B1411">
        <v>34.133000000000003</v>
      </c>
      <c r="C1411">
        <v>241.16919999999999</v>
      </c>
      <c r="D1411">
        <v>1042.836</v>
      </c>
      <c r="E1411">
        <v>1760.84</v>
      </c>
      <c r="F1411">
        <v>2803.6759999999999</v>
      </c>
      <c r="G1411">
        <v>5.8507999999999998E-2</v>
      </c>
    </row>
    <row r="1412" spans="1:7" x14ac:dyDescent="0.25">
      <c r="A1412">
        <v>33.32</v>
      </c>
      <c r="B1412">
        <v>34.332999999999998</v>
      </c>
      <c r="C1412">
        <v>241.50120000000001</v>
      </c>
      <c r="D1412">
        <v>1044.396</v>
      </c>
      <c r="E1412">
        <v>1759.24</v>
      </c>
      <c r="F1412">
        <v>2803.636</v>
      </c>
      <c r="G1412">
        <v>5.8187999999999997E-2</v>
      </c>
    </row>
    <row r="1413" spans="1:7" x14ac:dyDescent="0.25">
      <c r="A1413">
        <v>33.44</v>
      </c>
      <c r="B1413">
        <v>34.453000000000003</v>
      </c>
      <c r="C1413">
        <v>241.7004</v>
      </c>
      <c r="D1413">
        <v>1045.3320000000001</v>
      </c>
      <c r="E1413">
        <v>1758.28</v>
      </c>
      <c r="F1413">
        <v>2803.6120000000001</v>
      </c>
      <c r="G1413">
        <v>5.7995999999999999E-2</v>
      </c>
    </row>
    <row r="1414" spans="1:7" x14ac:dyDescent="0.25">
      <c r="A1414">
        <v>33.479999999999997</v>
      </c>
      <c r="B1414">
        <v>34.493000000000002</v>
      </c>
      <c r="C1414">
        <v>241.76679999999999</v>
      </c>
      <c r="D1414">
        <v>1045.644</v>
      </c>
      <c r="E1414">
        <v>1757.96</v>
      </c>
      <c r="F1414">
        <v>2803.6039999999998</v>
      </c>
      <c r="G1414">
        <v>5.7931999999999997E-2</v>
      </c>
    </row>
    <row r="1415" spans="1:7" x14ac:dyDescent="0.25">
      <c r="A1415">
        <v>33.6</v>
      </c>
      <c r="B1415">
        <v>34.613</v>
      </c>
      <c r="C1415">
        <v>241.96600000000001</v>
      </c>
      <c r="D1415">
        <v>1046.58</v>
      </c>
      <c r="E1415">
        <v>1757</v>
      </c>
      <c r="F1415">
        <v>2803.58</v>
      </c>
      <c r="G1415">
        <v>5.774E-2</v>
      </c>
    </row>
    <row r="1416" spans="1:7" x14ac:dyDescent="0.25">
      <c r="A1416">
        <v>33.6</v>
      </c>
      <c r="B1416">
        <v>34.613</v>
      </c>
      <c r="C1416">
        <v>241.96600000000001</v>
      </c>
      <c r="D1416">
        <v>1046.58</v>
      </c>
      <c r="E1416">
        <v>1757</v>
      </c>
      <c r="F1416">
        <v>2803.58</v>
      </c>
      <c r="G1416">
        <v>5.774E-2</v>
      </c>
    </row>
    <row r="1417" spans="1:7" x14ac:dyDescent="0.25">
      <c r="A1417">
        <v>33.659999999999997</v>
      </c>
      <c r="B1417">
        <v>34.673000000000002</v>
      </c>
      <c r="C1417">
        <v>242.06559999999999</v>
      </c>
      <c r="D1417">
        <v>1047.048</v>
      </c>
      <c r="E1417">
        <v>1756.52</v>
      </c>
      <c r="F1417">
        <v>2803.5680000000002</v>
      </c>
      <c r="G1417">
        <v>5.7644000000000001E-2</v>
      </c>
    </row>
    <row r="1418" spans="1:7" x14ac:dyDescent="0.25">
      <c r="A1418">
        <v>33.75</v>
      </c>
      <c r="B1418">
        <v>34.762999999999998</v>
      </c>
      <c r="C1418">
        <v>242.215</v>
      </c>
      <c r="D1418">
        <v>1047.75</v>
      </c>
      <c r="E1418">
        <v>1755.8</v>
      </c>
      <c r="F1418">
        <v>2803.55</v>
      </c>
      <c r="G1418">
        <v>5.7500000000000002E-2</v>
      </c>
    </row>
    <row r="1419" spans="1:7" x14ac:dyDescent="0.25">
      <c r="A1419">
        <v>33.799999999999997</v>
      </c>
      <c r="B1419">
        <v>34.813000000000002</v>
      </c>
      <c r="C1419">
        <v>242.298</v>
      </c>
      <c r="D1419">
        <v>1048.1400000000001</v>
      </c>
      <c r="E1419">
        <v>1755.4</v>
      </c>
      <c r="F1419">
        <v>2803.54</v>
      </c>
      <c r="G1419">
        <v>5.7419999999999999E-2</v>
      </c>
    </row>
    <row r="1420" spans="1:7" x14ac:dyDescent="0.25">
      <c r="A1420">
        <v>33.82</v>
      </c>
      <c r="B1420">
        <v>34.832999999999998</v>
      </c>
      <c r="C1420">
        <v>242.3312</v>
      </c>
      <c r="D1420">
        <v>1048.296</v>
      </c>
      <c r="E1420">
        <v>1755.24</v>
      </c>
      <c r="F1420">
        <v>2803.5360000000001</v>
      </c>
      <c r="G1420">
        <v>5.7388000000000002E-2</v>
      </c>
    </row>
    <row r="1421" spans="1:7" x14ac:dyDescent="0.25">
      <c r="A1421">
        <v>33.840000000000003</v>
      </c>
      <c r="B1421">
        <v>34.853000000000002</v>
      </c>
      <c r="C1421">
        <v>242.36439999999999</v>
      </c>
      <c r="D1421">
        <v>1048.452</v>
      </c>
      <c r="E1421">
        <v>1755.08</v>
      </c>
      <c r="F1421">
        <v>2803.5320000000002</v>
      </c>
      <c r="G1421">
        <v>5.7355999999999997E-2</v>
      </c>
    </row>
    <row r="1422" spans="1:7" x14ac:dyDescent="0.25">
      <c r="A1422">
        <v>34</v>
      </c>
      <c r="B1422">
        <v>35.012999999999998</v>
      </c>
      <c r="C1422">
        <v>242.63</v>
      </c>
      <c r="D1422">
        <v>1049.7</v>
      </c>
      <c r="E1422">
        <v>1753.8</v>
      </c>
      <c r="F1422">
        <v>2803.5</v>
      </c>
      <c r="G1422">
        <v>5.7099999999999998E-2</v>
      </c>
    </row>
    <row r="1423" spans="1:7" x14ac:dyDescent="0.25">
      <c r="A1423">
        <v>34.1</v>
      </c>
      <c r="B1423">
        <v>35.113</v>
      </c>
      <c r="C1423">
        <v>242.792</v>
      </c>
      <c r="D1423">
        <v>1050.5</v>
      </c>
      <c r="E1423">
        <v>1752.97</v>
      </c>
      <c r="F1423">
        <v>2803.47</v>
      </c>
      <c r="G1423">
        <v>5.6930000000000001E-2</v>
      </c>
    </row>
    <row r="1424" spans="1:7" x14ac:dyDescent="0.25">
      <c r="A1424">
        <v>34.200000000000003</v>
      </c>
      <c r="B1424">
        <v>35.213000000000001</v>
      </c>
      <c r="C1424">
        <v>242.95400000000001</v>
      </c>
      <c r="D1424">
        <v>1051.3</v>
      </c>
      <c r="E1424">
        <v>1752.14</v>
      </c>
      <c r="F1424">
        <v>2803.44</v>
      </c>
      <c r="G1424">
        <v>5.6759999999999998E-2</v>
      </c>
    </row>
    <row r="1425" spans="1:7" x14ac:dyDescent="0.25">
      <c r="A1425">
        <v>34.200000000000003</v>
      </c>
      <c r="B1425">
        <v>35.213000000000001</v>
      </c>
      <c r="C1425">
        <v>242.95400000000001</v>
      </c>
      <c r="D1425">
        <v>1051.3</v>
      </c>
      <c r="E1425">
        <v>1752.14</v>
      </c>
      <c r="F1425">
        <v>2803.44</v>
      </c>
      <c r="G1425">
        <v>5.6759999999999998E-2</v>
      </c>
    </row>
    <row r="1426" spans="1:7" x14ac:dyDescent="0.25">
      <c r="A1426">
        <v>34.299999999999997</v>
      </c>
      <c r="B1426">
        <v>35.313000000000002</v>
      </c>
      <c r="C1426">
        <v>243.11600000000001</v>
      </c>
      <c r="D1426">
        <v>1052.0999999999999</v>
      </c>
      <c r="E1426">
        <v>1751.31</v>
      </c>
      <c r="F1426">
        <v>2803.41</v>
      </c>
      <c r="G1426">
        <v>5.6590000000000001E-2</v>
      </c>
    </row>
    <row r="1427" spans="1:7" x14ac:dyDescent="0.25">
      <c r="A1427">
        <v>34.4</v>
      </c>
      <c r="B1427">
        <v>35.412999999999997</v>
      </c>
      <c r="C1427">
        <v>243.27799999999999</v>
      </c>
      <c r="D1427">
        <v>1052.9000000000001</v>
      </c>
      <c r="E1427">
        <v>1750.48</v>
      </c>
      <c r="F1427">
        <v>2803.38</v>
      </c>
      <c r="G1427">
        <v>5.6419999999999998E-2</v>
      </c>
    </row>
    <row r="1428" spans="1:7" x14ac:dyDescent="0.25">
      <c r="A1428">
        <v>34.5</v>
      </c>
      <c r="B1428">
        <v>35.512999999999998</v>
      </c>
      <c r="C1428">
        <v>243.44</v>
      </c>
      <c r="D1428">
        <v>1053.7</v>
      </c>
      <c r="E1428">
        <v>1749.65</v>
      </c>
      <c r="F1428">
        <v>2803.35</v>
      </c>
      <c r="G1428">
        <v>5.6250000000000001E-2</v>
      </c>
    </row>
    <row r="1429" spans="1:7" x14ac:dyDescent="0.25">
      <c r="A1429">
        <v>34.56</v>
      </c>
      <c r="B1429">
        <v>35.573</v>
      </c>
      <c r="C1429">
        <v>243.53720000000001</v>
      </c>
      <c r="D1429">
        <v>1054.18</v>
      </c>
      <c r="E1429">
        <v>1749.152</v>
      </c>
      <c r="F1429">
        <v>2803.3319999999999</v>
      </c>
      <c r="G1429">
        <v>5.6148000000000003E-2</v>
      </c>
    </row>
    <row r="1430" spans="1:7" x14ac:dyDescent="0.25">
      <c r="A1430">
        <v>34.58</v>
      </c>
      <c r="B1430">
        <v>35.593000000000004</v>
      </c>
      <c r="C1430">
        <v>243.56960000000001</v>
      </c>
      <c r="D1430">
        <v>1054.3399999999999</v>
      </c>
      <c r="E1430">
        <v>1748.9860000000001</v>
      </c>
      <c r="F1430">
        <v>2803.326</v>
      </c>
      <c r="G1430">
        <v>5.6113999999999997E-2</v>
      </c>
    </row>
    <row r="1431" spans="1:7" x14ac:dyDescent="0.25">
      <c r="A1431">
        <v>34.799999999999997</v>
      </c>
      <c r="B1431">
        <v>35.813000000000002</v>
      </c>
      <c r="C1431">
        <v>243.92599999999999</v>
      </c>
      <c r="D1431">
        <v>1056.0999999999999</v>
      </c>
      <c r="E1431">
        <v>1747.16</v>
      </c>
      <c r="F1431">
        <v>2803.26</v>
      </c>
      <c r="G1431">
        <v>5.5739999999999998E-2</v>
      </c>
    </row>
    <row r="1432" spans="1:7" x14ac:dyDescent="0.25">
      <c r="A1432">
        <v>34.85</v>
      </c>
      <c r="B1432">
        <v>35.863</v>
      </c>
      <c r="C1432">
        <v>244.00700000000001</v>
      </c>
      <c r="D1432">
        <v>1056.5</v>
      </c>
      <c r="E1432">
        <v>1746.7449999999999</v>
      </c>
      <c r="F1432">
        <v>2803.2449999999999</v>
      </c>
      <c r="G1432">
        <v>5.5655000000000003E-2</v>
      </c>
    </row>
    <row r="1433" spans="1:7" x14ac:dyDescent="0.25">
      <c r="A1433">
        <v>34.92</v>
      </c>
      <c r="B1433">
        <v>35.933</v>
      </c>
      <c r="C1433">
        <v>244.12039999999999</v>
      </c>
      <c r="D1433">
        <v>1057.06</v>
      </c>
      <c r="E1433">
        <v>1746.164</v>
      </c>
      <c r="F1433">
        <v>2803.2240000000002</v>
      </c>
      <c r="G1433">
        <v>5.5536000000000002E-2</v>
      </c>
    </row>
    <row r="1434" spans="1:7" x14ac:dyDescent="0.25">
      <c r="A1434">
        <v>34.96</v>
      </c>
      <c r="B1434">
        <v>35.972999999999999</v>
      </c>
      <c r="C1434">
        <v>244.18520000000001</v>
      </c>
      <c r="D1434">
        <v>1057.3800000000001</v>
      </c>
      <c r="E1434">
        <v>1745.8320000000001</v>
      </c>
      <c r="F1434">
        <v>2803.212</v>
      </c>
      <c r="G1434">
        <v>5.5468000000000003E-2</v>
      </c>
    </row>
    <row r="1435" spans="1:7" x14ac:dyDescent="0.25">
      <c r="A1435">
        <v>35</v>
      </c>
      <c r="B1435">
        <v>36.012999999999998</v>
      </c>
      <c r="C1435">
        <v>244.25</v>
      </c>
      <c r="D1435">
        <v>1057.7</v>
      </c>
      <c r="E1435">
        <v>1745.5</v>
      </c>
      <c r="F1435">
        <v>2803.2</v>
      </c>
      <c r="G1435">
        <v>5.5399999999999998E-2</v>
      </c>
    </row>
    <row r="1436" spans="1:7" x14ac:dyDescent="0.25">
      <c r="A1436">
        <v>35.1</v>
      </c>
      <c r="B1436">
        <v>36.113</v>
      </c>
      <c r="C1436">
        <v>244.411</v>
      </c>
      <c r="D1436">
        <v>1058.5</v>
      </c>
      <c r="E1436">
        <v>1744.67</v>
      </c>
      <c r="F1436">
        <v>2803.17</v>
      </c>
      <c r="G1436">
        <v>5.525E-2</v>
      </c>
    </row>
    <row r="1437" spans="1:7" x14ac:dyDescent="0.25">
      <c r="A1437">
        <v>35.200000000000003</v>
      </c>
      <c r="B1437">
        <v>36.213000000000001</v>
      </c>
      <c r="C1437">
        <v>244.572</v>
      </c>
      <c r="D1437">
        <v>1059.3</v>
      </c>
      <c r="E1437">
        <v>1743.84</v>
      </c>
      <c r="F1437">
        <v>2803.14</v>
      </c>
      <c r="G1437">
        <v>5.5100000000000003E-2</v>
      </c>
    </row>
    <row r="1438" spans="1:7" x14ac:dyDescent="0.25">
      <c r="A1438">
        <v>35.25</v>
      </c>
      <c r="B1438">
        <v>36.262999999999998</v>
      </c>
      <c r="C1438">
        <v>244.6525</v>
      </c>
      <c r="D1438">
        <v>1059.7</v>
      </c>
      <c r="E1438">
        <v>1743.425</v>
      </c>
      <c r="F1438">
        <v>2803.125</v>
      </c>
      <c r="G1438">
        <v>5.5024999999999998E-2</v>
      </c>
    </row>
    <row r="1439" spans="1:7" x14ac:dyDescent="0.25">
      <c r="A1439">
        <v>35.28</v>
      </c>
      <c r="B1439">
        <v>36.292999999999999</v>
      </c>
      <c r="C1439">
        <v>244.70079999999999</v>
      </c>
      <c r="D1439">
        <v>1059.94</v>
      </c>
      <c r="E1439">
        <v>1743.1759999999999</v>
      </c>
      <c r="F1439">
        <v>2803.116</v>
      </c>
      <c r="G1439">
        <v>5.4980000000000001E-2</v>
      </c>
    </row>
    <row r="1440" spans="1:7" x14ac:dyDescent="0.25">
      <c r="A1440">
        <v>35.340000000000003</v>
      </c>
      <c r="B1440">
        <v>36.353000000000002</v>
      </c>
      <c r="C1440">
        <v>244.79740000000001</v>
      </c>
      <c r="D1440">
        <v>1060.42</v>
      </c>
      <c r="E1440">
        <v>1742.6780000000001</v>
      </c>
      <c r="F1440">
        <v>2803.098</v>
      </c>
      <c r="G1440">
        <v>5.4890000000000001E-2</v>
      </c>
    </row>
    <row r="1441" spans="1:7" x14ac:dyDescent="0.25">
      <c r="A1441">
        <v>35.64</v>
      </c>
      <c r="B1441">
        <v>36.652999999999999</v>
      </c>
      <c r="C1441">
        <v>245.28039999999999</v>
      </c>
      <c r="D1441">
        <v>1062.82</v>
      </c>
      <c r="E1441">
        <v>1740.1880000000001</v>
      </c>
      <c r="F1441">
        <v>2803.0079999999998</v>
      </c>
      <c r="G1441">
        <v>5.4440000000000002E-2</v>
      </c>
    </row>
    <row r="1442" spans="1:7" x14ac:dyDescent="0.25">
      <c r="A1442">
        <v>35.700000000000003</v>
      </c>
      <c r="B1442">
        <v>36.713000000000001</v>
      </c>
      <c r="C1442">
        <v>245.37700000000001</v>
      </c>
      <c r="D1442">
        <v>1063.3</v>
      </c>
      <c r="E1442">
        <v>1739.69</v>
      </c>
      <c r="F1442">
        <v>2802.99</v>
      </c>
      <c r="G1442">
        <v>5.4350000000000002E-2</v>
      </c>
    </row>
    <row r="1443" spans="1:7" x14ac:dyDescent="0.25">
      <c r="A1443">
        <v>35.72</v>
      </c>
      <c r="B1443">
        <v>36.732999999999997</v>
      </c>
      <c r="C1443">
        <v>245.4092</v>
      </c>
      <c r="D1443">
        <v>1063.46</v>
      </c>
      <c r="E1443">
        <v>1739.5239999999999</v>
      </c>
      <c r="F1443">
        <v>2802.9839999999999</v>
      </c>
      <c r="G1443">
        <v>5.432E-2</v>
      </c>
    </row>
    <row r="1444" spans="1:7" x14ac:dyDescent="0.25">
      <c r="A1444">
        <v>36</v>
      </c>
      <c r="B1444">
        <v>37.012999999999998</v>
      </c>
      <c r="C1444">
        <v>245.86</v>
      </c>
      <c r="D1444">
        <v>1065.7</v>
      </c>
      <c r="E1444">
        <v>1737.2</v>
      </c>
      <c r="F1444">
        <v>2802.9</v>
      </c>
      <c r="G1444">
        <v>5.3900000000000003E-2</v>
      </c>
    </row>
    <row r="1445" spans="1:7" x14ac:dyDescent="0.25">
      <c r="A1445">
        <v>36.1</v>
      </c>
      <c r="B1445">
        <v>37.113</v>
      </c>
      <c r="C1445">
        <v>246.01599999999999</v>
      </c>
      <c r="D1445">
        <v>1066.42</v>
      </c>
      <c r="E1445">
        <v>1736.43</v>
      </c>
      <c r="F1445">
        <v>2802.85</v>
      </c>
      <c r="G1445">
        <v>5.3749999999999999E-2</v>
      </c>
    </row>
    <row r="1446" spans="1:7" x14ac:dyDescent="0.25">
      <c r="A1446">
        <v>36.299999999999997</v>
      </c>
      <c r="B1446">
        <v>37.313000000000002</v>
      </c>
      <c r="C1446">
        <v>246.328</v>
      </c>
      <c r="D1446">
        <v>1067.8599999999999</v>
      </c>
      <c r="E1446">
        <v>1734.89</v>
      </c>
      <c r="F1446">
        <v>2802.75</v>
      </c>
      <c r="G1446">
        <v>5.3449999999999998E-2</v>
      </c>
    </row>
    <row r="1447" spans="1:7" x14ac:dyDescent="0.25">
      <c r="A1447">
        <v>36.4</v>
      </c>
      <c r="B1447">
        <v>37.412999999999997</v>
      </c>
      <c r="C1447">
        <v>246.48400000000001</v>
      </c>
      <c r="D1447">
        <v>1068.58</v>
      </c>
      <c r="E1447">
        <v>1734.12</v>
      </c>
      <c r="F1447">
        <v>2802.7</v>
      </c>
      <c r="G1447">
        <v>5.33E-2</v>
      </c>
    </row>
    <row r="1448" spans="1:7" x14ac:dyDescent="0.25">
      <c r="A1448">
        <v>36.479999999999997</v>
      </c>
      <c r="B1448">
        <v>37.493000000000002</v>
      </c>
      <c r="C1448">
        <v>246.6088</v>
      </c>
      <c r="D1448">
        <v>1069.1559999999999</v>
      </c>
      <c r="E1448">
        <v>1733.5039999999999</v>
      </c>
      <c r="F1448">
        <v>2802.66</v>
      </c>
      <c r="G1448">
        <v>5.3179999999999998E-2</v>
      </c>
    </row>
    <row r="1449" spans="1:7" x14ac:dyDescent="0.25">
      <c r="A1449">
        <v>36.549999999999997</v>
      </c>
      <c r="B1449">
        <v>37.563000000000002</v>
      </c>
      <c r="C1449">
        <v>246.71799999999999</v>
      </c>
      <c r="D1449">
        <v>1069.6600000000001</v>
      </c>
      <c r="E1449">
        <v>1732.9649999999999</v>
      </c>
      <c r="F1449">
        <v>2802.625</v>
      </c>
      <c r="G1449">
        <v>5.3074999999999997E-2</v>
      </c>
    </row>
    <row r="1450" spans="1:7" x14ac:dyDescent="0.25">
      <c r="A1450">
        <v>36.75</v>
      </c>
      <c r="B1450">
        <v>37.762999999999998</v>
      </c>
      <c r="C1450">
        <v>247.03</v>
      </c>
      <c r="D1450">
        <v>1071.0999999999999</v>
      </c>
      <c r="E1450">
        <v>1731.425</v>
      </c>
      <c r="F1450">
        <v>2802.5250000000001</v>
      </c>
      <c r="G1450">
        <v>5.2775000000000002E-2</v>
      </c>
    </row>
    <row r="1451" spans="1:7" x14ac:dyDescent="0.25">
      <c r="A1451">
        <v>36.799999999999997</v>
      </c>
      <c r="B1451">
        <v>37.813000000000002</v>
      </c>
      <c r="C1451">
        <v>247.108</v>
      </c>
      <c r="D1451">
        <v>1071.46</v>
      </c>
      <c r="E1451">
        <v>1731.04</v>
      </c>
      <c r="F1451">
        <v>2802.5</v>
      </c>
      <c r="G1451">
        <v>5.2699999999999997E-2</v>
      </c>
    </row>
    <row r="1452" spans="1:7" x14ac:dyDescent="0.25">
      <c r="A1452">
        <v>36.86</v>
      </c>
      <c r="B1452">
        <v>37.872999999999998</v>
      </c>
      <c r="C1452">
        <v>247.20160000000001</v>
      </c>
      <c r="D1452">
        <v>1071.8920000000001</v>
      </c>
      <c r="E1452">
        <v>1730.578</v>
      </c>
      <c r="F1452">
        <v>2802.47</v>
      </c>
      <c r="G1452">
        <v>5.2609999999999997E-2</v>
      </c>
    </row>
    <row r="1453" spans="1:7" x14ac:dyDescent="0.25">
      <c r="A1453">
        <v>36.9</v>
      </c>
      <c r="B1453">
        <v>37.912999999999997</v>
      </c>
      <c r="C1453">
        <v>247.26400000000001</v>
      </c>
      <c r="D1453">
        <v>1072.18</v>
      </c>
      <c r="E1453">
        <v>1730.27</v>
      </c>
      <c r="F1453">
        <v>2802.45</v>
      </c>
      <c r="G1453">
        <v>5.2549999999999999E-2</v>
      </c>
    </row>
    <row r="1454" spans="1:7" x14ac:dyDescent="0.25">
      <c r="A1454">
        <v>37</v>
      </c>
      <c r="B1454">
        <v>38.012999999999998</v>
      </c>
      <c r="C1454">
        <v>247.42</v>
      </c>
      <c r="D1454">
        <v>1072.9000000000001</v>
      </c>
      <c r="E1454">
        <v>1729.5</v>
      </c>
      <c r="F1454">
        <v>2802.4</v>
      </c>
      <c r="G1454">
        <v>5.2400000000000002E-2</v>
      </c>
    </row>
    <row r="1455" spans="1:7" x14ac:dyDescent="0.25">
      <c r="A1455">
        <v>37.200000000000003</v>
      </c>
      <c r="B1455">
        <v>38.213000000000001</v>
      </c>
      <c r="C1455">
        <v>247.726</v>
      </c>
      <c r="D1455">
        <v>1074.3800000000001</v>
      </c>
      <c r="E1455">
        <v>1727.92</v>
      </c>
      <c r="F1455">
        <v>2802.3</v>
      </c>
      <c r="G1455">
        <v>5.212E-2</v>
      </c>
    </row>
    <row r="1456" spans="1:7" x14ac:dyDescent="0.25">
      <c r="A1456">
        <v>37.24</v>
      </c>
      <c r="B1456">
        <v>38.253</v>
      </c>
      <c r="C1456">
        <v>247.78720000000001</v>
      </c>
      <c r="D1456">
        <v>1074.6759999999999</v>
      </c>
      <c r="E1456">
        <v>1727.604</v>
      </c>
      <c r="F1456">
        <v>2802.28</v>
      </c>
      <c r="G1456">
        <v>5.2063999999999999E-2</v>
      </c>
    </row>
    <row r="1457" spans="1:7" x14ac:dyDescent="0.25">
      <c r="A1457">
        <v>37.4</v>
      </c>
      <c r="B1457">
        <v>38.412999999999997</v>
      </c>
      <c r="C1457">
        <v>248.03200000000001</v>
      </c>
      <c r="D1457">
        <v>1075.8599999999999</v>
      </c>
      <c r="E1457">
        <v>1726.34</v>
      </c>
      <c r="F1457">
        <v>2802.2</v>
      </c>
      <c r="G1457">
        <v>5.1839999999999997E-2</v>
      </c>
    </row>
    <row r="1458" spans="1:7" x14ac:dyDescent="0.25">
      <c r="A1458">
        <v>37.4</v>
      </c>
      <c r="B1458">
        <v>38.412999999999997</v>
      </c>
      <c r="C1458">
        <v>248.03200000000001</v>
      </c>
      <c r="D1458">
        <v>1075.8599999999999</v>
      </c>
      <c r="E1458">
        <v>1726.34</v>
      </c>
      <c r="F1458">
        <v>2802.2</v>
      </c>
      <c r="G1458">
        <v>5.1839999999999997E-2</v>
      </c>
    </row>
    <row r="1459" spans="1:7" x14ac:dyDescent="0.25">
      <c r="A1459">
        <v>37.5</v>
      </c>
      <c r="B1459">
        <v>38.512999999999998</v>
      </c>
      <c r="C1459">
        <v>248.185</v>
      </c>
      <c r="D1459">
        <v>1076.5999999999999</v>
      </c>
      <c r="E1459">
        <v>1725.55</v>
      </c>
      <c r="F1459">
        <v>2802.15</v>
      </c>
      <c r="G1459">
        <v>5.1700000000000003E-2</v>
      </c>
    </row>
    <row r="1460" spans="1:7" x14ac:dyDescent="0.25">
      <c r="A1460">
        <v>37.6</v>
      </c>
      <c r="B1460">
        <v>38.613</v>
      </c>
      <c r="C1460">
        <v>248.33799999999999</v>
      </c>
      <c r="D1460">
        <v>1077.3399999999999</v>
      </c>
      <c r="E1460">
        <v>1724.76</v>
      </c>
      <c r="F1460">
        <v>2802.1</v>
      </c>
      <c r="G1460">
        <v>5.1560000000000002E-2</v>
      </c>
    </row>
    <row r="1461" spans="1:7" x14ac:dyDescent="0.25">
      <c r="A1461">
        <v>37.619999999999997</v>
      </c>
      <c r="B1461">
        <v>38.633000000000003</v>
      </c>
      <c r="C1461">
        <v>248.36859999999999</v>
      </c>
      <c r="D1461">
        <v>1077.4880000000001</v>
      </c>
      <c r="E1461">
        <v>1724.6020000000001</v>
      </c>
      <c r="F1461">
        <v>2802.09</v>
      </c>
      <c r="G1461">
        <v>5.1532000000000001E-2</v>
      </c>
    </row>
    <row r="1462" spans="1:7" x14ac:dyDescent="0.25">
      <c r="A1462">
        <v>37.700000000000003</v>
      </c>
      <c r="B1462">
        <v>38.713000000000001</v>
      </c>
      <c r="C1462">
        <v>248.49100000000001</v>
      </c>
      <c r="D1462">
        <v>1078.08</v>
      </c>
      <c r="E1462">
        <v>1723.97</v>
      </c>
      <c r="F1462">
        <v>2802.05</v>
      </c>
      <c r="G1462">
        <v>5.142E-2</v>
      </c>
    </row>
    <row r="1463" spans="1:7" x14ac:dyDescent="0.25">
      <c r="A1463">
        <v>37.799999999999997</v>
      </c>
      <c r="B1463">
        <v>38.813000000000002</v>
      </c>
      <c r="C1463">
        <v>248.64400000000001</v>
      </c>
      <c r="D1463">
        <v>1078.82</v>
      </c>
      <c r="E1463">
        <v>1723.18</v>
      </c>
      <c r="F1463">
        <v>2802</v>
      </c>
      <c r="G1463">
        <v>5.1279999999999999E-2</v>
      </c>
    </row>
    <row r="1464" spans="1:7" x14ac:dyDescent="0.25">
      <c r="A1464">
        <v>37.799999999999997</v>
      </c>
      <c r="B1464">
        <v>38.813000000000002</v>
      </c>
      <c r="C1464">
        <v>248.64400000000001</v>
      </c>
      <c r="D1464">
        <v>1078.82</v>
      </c>
      <c r="E1464">
        <v>1723.18</v>
      </c>
      <c r="F1464">
        <v>2802</v>
      </c>
      <c r="G1464">
        <v>5.1279999999999999E-2</v>
      </c>
    </row>
    <row r="1465" spans="1:7" x14ac:dyDescent="0.25">
      <c r="A1465">
        <v>38</v>
      </c>
      <c r="B1465">
        <v>39.012999999999998</v>
      </c>
      <c r="C1465">
        <v>248.95</v>
      </c>
      <c r="D1465">
        <v>1080.3</v>
      </c>
      <c r="E1465">
        <v>1721.6</v>
      </c>
      <c r="F1465">
        <v>2801.9</v>
      </c>
      <c r="G1465">
        <v>5.0999999999999997E-2</v>
      </c>
    </row>
    <row r="1466" spans="1:7" x14ac:dyDescent="0.25">
      <c r="A1466">
        <v>38.25</v>
      </c>
      <c r="B1466">
        <v>39.262999999999998</v>
      </c>
      <c r="C1466">
        <v>249.3175</v>
      </c>
      <c r="D1466">
        <v>1082.075</v>
      </c>
      <c r="E1466">
        <v>1719.7249999999999</v>
      </c>
      <c r="F1466">
        <v>2801.8</v>
      </c>
      <c r="G1466">
        <v>5.0700000000000002E-2</v>
      </c>
    </row>
    <row r="1467" spans="1:7" x14ac:dyDescent="0.25">
      <c r="A1467">
        <v>38.4</v>
      </c>
      <c r="B1467">
        <v>39.412999999999997</v>
      </c>
      <c r="C1467">
        <v>249.53800000000001</v>
      </c>
      <c r="D1467">
        <v>1083.1400000000001</v>
      </c>
      <c r="E1467">
        <v>1718.6</v>
      </c>
      <c r="F1467">
        <v>2801.74</v>
      </c>
      <c r="G1467">
        <v>5.0520000000000002E-2</v>
      </c>
    </row>
    <row r="1468" spans="1:7" x14ac:dyDescent="0.25">
      <c r="A1468">
        <v>38.4</v>
      </c>
      <c r="B1468">
        <v>39.412999999999997</v>
      </c>
      <c r="C1468">
        <v>249.53800000000001</v>
      </c>
      <c r="D1468">
        <v>1083.1400000000001</v>
      </c>
      <c r="E1468">
        <v>1718.6</v>
      </c>
      <c r="F1468">
        <v>2801.74</v>
      </c>
      <c r="G1468">
        <v>5.0520000000000002E-2</v>
      </c>
    </row>
    <row r="1469" spans="1:7" x14ac:dyDescent="0.25">
      <c r="A1469">
        <v>38.5</v>
      </c>
      <c r="B1469">
        <v>39.512999999999998</v>
      </c>
      <c r="C1469">
        <v>249.685</v>
      </c>
      <c r="D1469">
        <v>1083.8499999999999</v>
      </c>
      <c r="E1469">
        <v>1717.85</v>
      </c>
      <c r="F1469">
        <v>2801.7</v>
      </c>
      <c r="G1469">
        <v>5.04E-2</v>
      </c>
    </row>
    <row r="1470" spans="1:7" x14ac:dyDescent="0.25">
      <c r="A1470">
        <v>38.700000000000003</v>
      </c>
      <c r="B1470">
        <v>39.713000000000001</v>
      </c>
      <c r="C1470">
        <v>249.97900000000001</v>
      </c>
      <c r="D1470">
        <v>1085.27</v>
      </c>
      <c r="E1470">
        <v>1716.35</v>
      </c>
      <c r="F1470">
        <v>2801.62</v>
      </c>
      <c r="G1470">
        <v>5.0160000000000003E-2</v>
      </c>
    </row>
    <row r="1471" spans="1:7" x14ac:dyDescent="0.25">
      <c r="A1471">
        <v>38.950000000000003</v>
      </c>
      <c r="B1471">
        <v>39.963000000000001</v>
      </c>
      <c r="C1471">
        <v>250.34649999999999</v>
      </c>
      <c r="D1471">
        <v>1087.0450000000001</v>
      </c>
      <c r="E1471">
        <v>1714.4749999999999</v>
      </c>
      <c r="F1471">
        <v>2801.52</v>
      </c>
      <c r="G1471">
        <v>4.9860000000000002E-2</v>
      </c>
    </row>
    <row r="1472" spans="1:7" x14ac:dyDescent="0.25">
      <c r="A1472">
        <v>39</v>
      </c>
      <c r="B1472">
        <v>40.012999999999998</v>
      </c>
      <c r="C1472">
        <v>250.42</v>
      </c>
      <c r="D1472">
        <v>1087.4000000000001</v>
      </c>
      <c r="E1472">
        <v>1714.1</v>
      </c>
      <c r="F1472">
        <v>2801.5</v>
      </c>
      <c r="G1472">
        <v>4.9799999999999997E-2</v>
      </c>
    </row>
    <row r="1473" spans="1:7" x14ac:dyDescent="0.25">
      <c r="A1473">
        <v>39.1</v>
      </c>
      <c r="B1473">
        <v>40.113</v>
      </c>
      <c r="C1473">
        <v>250.572</v>
      </c>
      <c r="D1473">
        <v>1088.1199999999999</v>
      </c>
      <c r="E1473">
        <v>1713.32</v>
      </c>
      <c r="F1473">
        <v>2801.44</v>
      </c>
      <c r="G1473">
        <v>4.9669999999999999E-2</v>
      </c>
    </row>
    <row r="1474" spans="1:7" x14ac:dyDescent="0.25">
      <c r="A1474">
        <v>39.200000000000003</v>
      </c>
      <c r="B1474">
        <v>40.213000000000001</v>
      </c>
      <c r="C1474">
        <v>250.72399999999999</v>
      </c>
      <c r="D1474">
        <v>1088.8399999999999</v>
      </c>
      <c r="E1474">
        <v>1712.54</v>
      </c>
      <c r="F1474">
        <v>2801.38</v>
      </c>
      <c r="G1474">
        <v>4.9540000000000001E-2</v>
      </c>
    </row>
    <row r="1475" spans="1:7" x14ac:dyDescent="0.25">
      <c r="A1475">
        <v>39.200000000000003</v>
      </c>
      <c r="B1475">
        <v>40.213000000000001</v>
      </c>
      <c r="C1475">
        <v>250.72399999999999</v>
      </c>
      <c r="D1475">
        <v>1088.8399999999999</v>
      </c>
      <c r="E1475">
        <v>1712.54</v>
      </c>
      <c r="F1475">
        <v>2801.38</v>
      </c>
      <c r="G1475">
        <v>4.9540000000000001E-2</v>
      </c>
    </row>
    <row r="1476" spans="1:7" x14ac:dyDescent="0.25">
      <c r="A1476">
        <v>39.6</v>
      </c>
      <c r="B1476">
        <v>40.613</v>
      </c>
      <c r="C1476">
        <v>251.33199999999999</v>
      </c>
      <c r="D1476">
        <v>1091.72</v>
      </c>
      <c r="E1476">
        <v>1709.42</v>
      </c>
      <c r="F1476">
        <v>2801.14</v>
      </c>
      <c r="G1476">
        <v>4.9020000000000001E-2</v>
      </c>
    </row>
    <row r="1477" spans="1:7" x14ac:dyDescent="0.25">
      <c r="A1477">
        <v>39.9</v>
      </c>
      <c r="B1477">
        <v>40.912999999999997</v>
      </c>
      <c r="C1477">
        <v>251.78800000000001</v>
      </c>
      <c r="D1477">
        <v>1093.8800000000001</v>
      </c>
      <c r="E1477">
        <v>1707.08</v>
      </c>
      <c r="F1477">
        <v>2800.96</v>
      </c>
      <c r="G1477">
        <v>4.863E-2</v>
      </c>
    </row>
    <row r="1478" spans="1:7" x14ac:dyDescent="0.25">
      <c r="A1478">
        <v>39.950000000000003</v>
      </c>
      <c r="B1478">
        <v>40.963000000000001</v>
      </c>
      <c r="C1478">
        <v>251.864</v>
      </c>
      <c r="D1478">
        <v>1094.24</v>
      </c>
      <c r="E1478">
        <v>1706.69</v>
      </c>
      <c r="F1478">
        <v>2800.93</v>
      </c>
      <c r="G1478">
        <v>4.8564999999999997E-2</v>
      </c>
    </row>
    <row r="1479" spans="1:7" x14ac:dyDescent="0.25">
      <c r="A1479">
        <v>40</v>
      </c>
      <c r="B1479">
        <v>41.012999999999998</v>
      </c>
      <c r="C1479">
        <v>251.94</v>
      </c>
      <c r="D1479">
        <v>1094.5999999999999</v>
      </c>
      <c r="E1479">
        <v>1706.3</v>
      </c>
      <c r="F1479">
        <v>2800.9</v>
      </c>
      <c r="G1479">
        <v>4.8500000000000001E-2</v>
      </c>
    </row>
    <row r="1480" spans="1:7" x14ac:dyDescent="0.25">
      <c r="A1480">
        <v>40.299999999999997</v>
      </c>
      <c r="B1480">
        <v>41.313000000000002</v>
      </c>
      <c r="C1480">
        <v>252.36</v>
      </c>
      <c r="D1480">
        <v>1096.7</v>
      </c>
      <c r="E1480">
        <v>1704.0350000000001</v>
      </c>
      <c r="F1480">
        <v>2800.7350000000001</v>
      </c>
      <c r="G1480">
        <v>4.8140000000000002E-2</v>
      </c>
    </row>
    <row r="1481" spans="1:7" x14ac:dyDescent="0.25">
      <c r="A1481">
        <v>40.5</v>
      </c>
      <c r="B1481">
        <v>41.512999999999998</v>
      </c>
      <c r="C1481">
        <v>252.64</v>
      </c>
      <c r="D1481">
        <v>1098.0999999999999</v>
      </c>
      <c r="E1481">
        <v>1702.5250000000001</v>
      </c>
      <c r="F1481">
        <v>2800.625</v>
      </c>
      <c r="G1481">
        <v>4.7899999999999998E-2</v>
      </c>
    </row>
    <row r="1482" spans="1:7" x14ac:dyDescent="0.25">
      <c r="A1482">
        <v>40.6</v>
      </c>
      <c r="B1482">
        <v>41.613</v>
      </c>
      <c r="C1482">
        <v>252.78</v>
      </c>
      <c r="D1482">
        <v>1098.8</v>
      </c>
      <c r="E1482">
        <v>1701.77</v>
      </c>
      <c r="F1482">
        <v>2800.57</v>
      </c>
      <c r="G1482">
        <v>4.7780000000000003E-2</v>
      </c>
    </row>
    <row r="1483" spans="1:7" x14ac:dyDescent="0.25">
      <c r="A1483">
        <v>40.700000000000003</v>
      </c>
      <c r="B1483">
        <v>41.713000000000001</v>
      </c>
      <c r="C1483">
        <v>252.92</v>
      </c>
      <c r="D1483">
        <v>1099.5</v>
      </c>
      <c r="E1483">
        <v>1701.0150000000001</v>
      </c>
      <c r="F1483">
        <v>2800.5149999999999</v>
      </c>
      <c r="G1483">
        <v>4.7660000000000001E-2</v>
      </c>
    </row>
    <row r="1484" spans="1:7" x14ac:dyDescent="0.25">
      <c r="A1484">
        <v>40.799999999999997</v>
      </c>
      <c r="B1484">
        <v>41.813000000000002</v>
      </c>
      <c r="C1484">
        <v>253.06</v>
      </c>
      <c r="D1484">
        <v>1100.2</v>
      </c>
      <c r="E1484">
        <v>1700.26</v>
      </c>
      <c r="F1484">
        <v>2800.46</v>
      </c>
      <c r="G1484">
        <v>4.7539999999999999E-2</v>
      </c>
    </row>
    <row r="1485" spans="1:7" x14ac:dyDescent="0.25">
      <c r="A1485">
        <v>40.85</v>
      </c>
      <c r="B1485">
        <v>41.863</v>
      </c>
      <c r="C1485">
        <v>253.13</v>
      </c>
      <c r="D1485">
        <v>1100.55</v>
      </c>
      <c r="E1485">
        <v>1699.8824999999999</v>
      </c>
      <c r="F1485">
        <v>2800.4324999999999</v>
      </c>
      <c r="G1485">
        <v>4.7480000000000001E-2</v>
      </c>
    </row>
    <row r="1486" spans="1:7" x14ac:dyDescent="0.25">
      <c r="A1486">
        <v>41.4</v>
      </c>
      <c r="B1486">
        <v>42.412999999999997</v>
      </c>
      <c r="C1486">
        <v>253.9</v>
      </c>
      <c r="D1486">
        <v>1104.4000000000001</v>
      </c>
      <c r="E1486">
        <v>1695.73</v>
      </c>
      <c r="F1486">
        <v>2800.13</v>
      </c>
      <c r="G1486">
        <v>4.6820000000000001E-2</v>
      </c>
    </row>
    <row r="1487" spans="1:7" x14ac:dyDescent="0.25">
      <c r="A1487">
        <v>41.6</v>
      </c>
      <c r="B1487">
        <v>42.613</v>
      </c>
      <c r="C1487">
        <v>254.18</v>
      </c>
      <c r="D1487">
        <v>1105.8</v>
      </c>
      <c r="E1487">
        <v>1694.22</v>
      </c>
      <c r="F1487">
        <v>2800.02</v>
      </c>
      <c r="G1487">
        <v>4.6580000000000003E-2</v>
      </c>
    </row>
    <row r="1488" spans="1:7" x14ac:dyDescent="0.25">
      <c r="A1488">
        <v>41.65</v>
      </c>
      <c r="B1488">
        <v>42.662999999999997</v>
      </c>
      <c r="C1488">
        <v>254.25</v>
      </c>
      <c r="D1488">
        <v>1106.1500000000001</v>
      </c>
      <c r="E1488">
        <v>1693.8425</v>
      </c>
      <c r="F1488">
        <v>2799.9924999999998</v>
      </c>
      <c r="G1488">
        <v>4.6519999999999999E-2</v>
      </c>
    </row>
    <row r="1489" spans="1:7" x14ac:dyDescent="0.25">
      <c r="A1489">
        <v>41.8</v>
      </c>
      <c r="B1489">
        <v>42.813000000000002</v>
      </c>
      <c r="C1489">
        <v>254.46</v>
      </c>
      <c r="D1489">
        <v>1107.2</v>
      </c>
      <c r="E1489">
        <v>1692.71</v>
      </c>
      <c r="F1489">
        <v>2799.91</v>
      </c>
      <c r="G1489">
        <v>4.6339999999999999E-2</v>
      </c>
    </row>
    <row r="1490" spans="1:7" x14ac:dyDescent="0.25">
      <c r="A1490">
        <v>41.8</v>
      </c>
      <c r="B1490">
        <v>42.813000000000002</v>
      </c>
      <c r="C1490">
        <v>254.46</v>
      </c>
      <c r="D1490">
        <v>1107.2</v>
      </c>
      <c r="E1490">
        <v>1692.71</v>
      </c>
      <c r="F1490">
        <v>2799.91</v>
      </c>
      <c r="G1490">
        <v>4.6339999999999999E-2</v>
      </c>
    </row>
    <row r="1491" spans="1:7" x14ac:dyDescent="0.25">
      <c r="A1491">
        <v>42</v>
      </c>
      <c r="B1491">
        <v>43.012999999999998</v>
      </c>
      <c r="C1491">
        <v>254.74</v>
      </c>
      <c r="D1491">
        <v>1108.5999999999999</v>
      </c>
      <c r="E1491">
        <v>1691.2</v>
      </c>
      <c r="F1491">
        <v>2799.8</v>
      </c>
      <c r="G1491">
        <v>4.6100000000000002E-2</v>
      </c>
    </row>
    <row r="1492" spans="1:7" x14ac:dyDescent="0.25">
      <c r="A1492">
        <v>42.3</v>
      </c>
      <c r="B1492">
        <v>43.313000000000002</v>
      </c>
      <c r="C1492">
        <v>255.154</v>
      </c>
      <c r="D1492">
        <v>1110.625</v>
      </c>
      <c r="E1492">
        <v>1688.95</v>
      </c>
      <c r="F1492">
        <v>2799.56</v>
      </c>
      <c r="G1492">
        <v>4.58E-2</v>
      </c>
    </row>
    <row r="1493" spans="1:7" x14ac:dyDescent="0.25">
      <c r="A1493">
        <v>42.5</v>
      </c>
      <c r="B1493">
        <v>43.512999999999998</v>
      </c>
      <c r="C1493">
        <v>255.43</v>
      </c>
      <c r="D1493">
        <v>1111.9749999999999</v>
      </c>
      <c r="E1493">
        <v>1687.45</v>
      </c>
      <c r="F1493">
        <v>2799.4</v>
      </c>
      <c r="G1493">
        <v>4.5600000000000002E-2</v>
      </c>
    </row>
    <row r="1494" spans="1:7" x14ac:dyDescent="0.25">
      <c r="A1494">
        <v>42.75</v>
      </c>
      <c r="B1494">
        <v>43.762999999999998</v>
      </c>
      <c r="C1494">
        <v>255.77500000000001</v>
      </c>
      <c r="D1494">
        <v>1113.6624999999999</v>
      </c>
      <c r="E1494">
        <v>1685.575</v>
      </c>
      <c r="F1494">
        <v>2799.2</v>
      </c>
      <c r="G1494">
        <v>4.5350000000000001E-2</v>
      </c>
    </row>
    <row r="1495" spans="1:7" x14ac:dyDescent="0.25">
      <c r="A1495">
        <v>42.9</v>
      </c>
      <c r="B1495">
        <v>43.912999999999997</v>
      </c>
      <c r="C1495">
        <v>255.982</v>
      </c>
      <c r="D1495">
        <v>1114.675</v>
      </c>
      <c r="E1495">
        <v>1684.45</v>
      </c>
      <c r="F1495">
        <v>2799.08</v>
      </c>
      <c r="G1495">
        <v>4.5199999999999997E-2</v>
      </c>
    </row>
    <row r="1496" spans="1:7" x14ac:dyDescent="0.25">
      <c r="A1496">
        <v>42.9</v>
      </c>
      <c r="B1496">
        <v>43.912999999999997</v>
      </c>
      <c r="C1496">
        <v>255.982</v>
      </c>
      <c r="D1496">
        <v>1114.675</v>
      </c>
      <c r="E1496">
        <v>1684.45</v>
      </c>
      <c r="F1496">
        <v>2799.08</v>
      </c>
      <c r="G1496">
        <v>4.5199999999999997E-2</v>
      </c>
    </row>
    <row r="1497" spans="1:7" x14ac:dyDescent="0.25">
      <c r="A1497">
        <v>43.2</v>
      </c>
      <c r="B1497">
        <v>44.213000000000001</v>
      </c>
      <c r="C1497">
        <v>256.39600000000002</v>
      </c>
      <c r="D1497">
        <v>1116.7</v>
      </c>
      <c r="E1497">
        <v>1682.2</v>
      </c>
      <c r="F1497">
        <v>2798.84</v>
      </c>
      <c r="G1497">
        <v>4.4900000000000002E-2</v>
      </c>
    </row>
    <row r="1498" spans="1:7" x14ac:dyDescent="0.25">
      <c r="A1498">
        <v>43.2</v>
      </c>
      <c r="B1498">
        <v>44.213000000000001</v>
      </c>
      <c r="C1498">
        <v>256.39600000000002</v>
      </c>
      <c r="D1498">
        <v>1116.7</v>
      </c>
      <c r="E1498">
        <v>1682.2</v>
      </c>
      <c r="F1498">
        <v>2798.84</v>
      </c>
      <c r="G1498">
        <v>4.4900000000000002E-2</v>
      </c>
    </row>
    <row r="1499" spans="1:7" x14ac:dyDescent="0.25">
      <c r="A1499">
        <v>43.4</v>
      </c>
      <c r="B1499">
        <v>44.412999999999997</v>
      </c>
      <c r="C1499">
        <v>256.67200000000003</v>
      </c>
      <c r="D1499">
        <v>1118.05</v>
      </c>
      <c r="E1499">
        <v>1680.7</v>
      </c>
      <c r="F1499">
        <v>2798.68</v>
      </c>
      <c r="G1499">
        <v>4.4699999999999997E-2</v>
      </c>
    </row>
    <row r="1500" spans="1:7" x14ac:dyDescent="0.25">
      <c r="A1500">
        <v>43.5</v>
      </c>
      <c r="B1500">
        <v>44.512999999999998</v>
      </c>
      <c r="C1500">
        <v>256.81</v>
      </c>
      <c r="D1500">
        <v>1118.7249999999999</v>
      </c>
      <c r="E1500">
        <v>1679.95</v>
      </c>
      <c r="F1500">
        <v>2798.6</v>
      </c>
      <c r="G1500">
        <v>4.4600000000000001E-2</v>
      </c>
    </row>
    <row r="1501" spans="1:7" x14ac:dyDescent="0.25">
      <c r="A1501">
        <v>43.7</v>
      </c>
      <c r="B1501">
        <v>44.713000000000001</v>
      </c>
      <c r="C1501">
        <v>257.08600000000001</v>
      </c>
      <c r="D1501">
        <v>1120.075</v>
      </c>
      <c r="E1501">
        <v>1678.45</v>
      </c>
      <c r="F1501">
        <v>2798.44</v>
      </c>
      <c r="G1501">
        <v>4.4400000000000002E-2</v>
      </c>
    </row>
    <row r="1502" spans="1:7" x14ac:dyDescent="0.25">
      <c r="A1502">
        <v>44</v>
      </c>
      <c r="B1502">
        <v>45.012999999999998</v>
      </c>
      <c r="C1502">
        <v>257.5</v>
      </c>
      <c r="D1502">
        <v>1122.0999999999999</v>
      </c>
      <c r="E1502">
        <v>1676.2</v>
      </c>
      <c r="F1502">
        <v>2798.2</v>
      </c>
      <c r="G1502">
        <v>4.41E-2</v>
      </c>
    </row>
    <row r="1503" spans="1:7" x14ac:dyDescent="0.25">
      <c r="A1503">
        <v>44.1</v>
      </c>
      <c r="B1503">
        <v>45.113</v>
      </c>
      <c r="C1503">
        <v>257.63150000000002</v>
      </c>
      <c r="D1503">
        <v>1122.76</v>
      </c>
      <c r="E1503">
        <v>1675.47</v>
      </c>
      <c r="F1503">
        <v>2798.1350000000002</v>
      </c>
      <c r="G1503">
        <v>4.3999999999999997E-2</v>
      </c>
    </row>
    <row r="1504" spans="1:7" x14ac:dyDescent="0.25">
      <c r="A1504">
        <v>44.2</v>
      </c>
      <c r="B1504">
        <v>45.213000000000001</v>
      </c>
      <c r="C1504">
        <v>257.76299999999998</v>
      </c>
      <c r="D1504">
        <v>1123.42</v>
      </c>
      <c r="E1504">
        <v>1674.74</v>
      </c>
      <c r="F1504">
        <v>2798.07</v>
      </c>
      <c r="G1504">
        <v>4.3900000000000002E-2</v>
      </c>
    </row>
    <row r="1505" spans="1:7" x14ac:dyDescent="0.25">
      <c r="A1505">
        <v>44.2</v>
      </c>
      <c r="B1505">
        <v>45.213000000000001</v>
      </c>
      <c r="C1505">
        <v>257.76299999999998</v>
      </c>
      <c r="D1505">
        <v>1123.42</v>
      </c>
      <c r="E1505">
        <v>1674.74</v>
      </c>
      <c r="F1505">
        <v>2798.07</v>
      </c>
      <c r="G1505">
        <v>4.3900000000000002E-2</v>
      </c>
    </row>
    <row r="1506" spans="1:7" x14ac:dyDescent="0.25">
      <c r="A1506">
        <v>44.4</v>
      </c>
      <c r="B1506">
        <v>45.412999999999997</v>
      </c>
      <c r="C1506">
        <v>258.02600000000001</v>
      </c>
      <c r="D1506">
        <v>1124.74</v>
      </c>
      <c r="E1506">
        <v>1673.28</v>
      </c>
      <c r="F1506">
        <v>2797.94</v>
      </c>
      <c r="G1506">
        <v>4.3700000000000003E-2</v>
      </c>
    </row>
    <row r="1507" spans="1:7" x14ac:dyDescent="0.25">
      <c r="A1507">
        <v>44.65</v>
      </c>
      <c r="B1507">
        <v>45.662999999999997</v>
      </c>
      <c r="C1507">
        <v>258.35475000000002</v>
      </c>
      <c r="D1507">
        <v>1126.3900000000001</v>
      </c>
      <c r="E1507">
        <v>1671.4549999999999</v>
      </c>
      <c r="F1507">
        <v>2797.7775000000001</v>
      </c>
      <c r="G1507">
        <v>4.3450000000000003E-2</v>
      </c>
    </row>
    <row r="1508" spans="1:7" x14ac:dyDescent="0.25">
      <c r="A1508">
        <v>44.8</v>
      </c>
      <c r="B1508">
        <v>45.813000000000002</v>
      </c>
      <c r="C1508">
        <v>258.55200000000002</v>
      </c>
      <c r="D1508">
        <v>1127.3800000000001</v>
      </c>
      <c r="E1508">
        <v>1670.36</v>
      </c>
      <c r="F1508">
        <v>2797.68</v>
      </c>
      <c r="G1508">
        <v>4.3299999999999998E-2</v>
      </c>
    </row>
    <row r="1509" spans="1:7" x14ac:dyDescent="0.25">
      <c r="A1509">
        <v>44.8</v>
      </c>
      <c r="B1509">
        <v>45.813000000000002</v>
      </c>
      <c r="C1509">
        <v>258.55200000000002</v>
      </c>
      <c r="D1509">
        <v>1127.3800000000001</v>
      </c>
      <c r="E1509">
        <v>1670.36</v>
      </c>
      <c r="F1509">
        <v>2797.68</v>
      </c>
      <c r="G1509">
        <v>4.3299999999999998E-2</v>
      </c>
    </row>
    <row r="1510" spans="1:7" x14ac:dyDescent="0.25">
      <c r="A1510">
        <v>45</v>
      </c>
      <c r="B1510">
        <v>46.012999999999998</v>
      </c>
      <c r="C1510">
        <v>258.815</v>
      </c>
      <c r="D1510">
        <v>1128.7</v>
      </c>
      <c r="E1510">
        <v>1668.9</v>
      </c>
      <c r="F1510">
        <v>2797.55</v>
      </c>
      <c r="G1510">
        <v>4.3099999999999999E-2</v>
      </c>
    </row>
    <row r="1511" spans="1:7" x14ac:dyDescent="0.25">
      <c r="A1511">
        <v>45.5</v>
      </c>
      <c r="B1511">
        <v>46.512999999999998</v>
      </c>
      <c r="C1511">
        <v>259.47250000000003</v>
      </c>
      <c r="D1511">
        <v>1132</v>
      </c>
      <c r="E1511">
        <v>1665.25</v>
      </c>
      <c r="F1511">
        <v>2797.2249999999999</v>
      </c>
      <c r="G1511">
        <v>4.2599999999999999E-2</v>
      </c>
    </row>
    <row r="1512" spans="1:7" x14ac:dyDescent="0.25">
      <c r="A1512">
        <v>45.6</v>
      </c>
      <c r="B1512">
        <v>46.613</v>
      </c>
      <c r="C1512">
        <v>259.60399999999998</v>
      </c>
      <c r="D1512">
        <v>1132.6600000000001</v>
      </c>
      <c r="E1512">
        <v>1664.52</v>
      </c>
      <c r="F1512">
        <v>2797.16</v>
      </c>
      <c r="G1512">
        <v>4.2500000000000003E-2</v>
      </c>
    </row>
    <row r="1513" spans="1:7" x14ac:dyDescent="0.25">
      <c r="A1513">
        <v>45.6</v>
      </c>
      <c r="B1513">
        <v>46.613</v>
      </c>
      <c r="C1513">
        <v>259.60399999999998</v>
      </c>
      <c r="D1513">
        <v>1132.6600000000001</v>
      </c>
      <c r="E1513">
        <v>1664.52</v>
      </c>
      <c r="F1513">
        <v>2797.16</v>
      </c>
      <c r="G1513">
        <v>4.2500000000000003E-2</v>
      </c>
    </row>
    <row r="1514" spans="1:7" x14ac:dyDescent="0.25">
      <c r="A1514">
        <v>45.9</v>
      </c>
      <c r="B1514">
        <v>46.912999999999997</v>
      </c>
      <c r="C1514">
        <v>259.99849999999998</v>
      </c>
      <c r="D1514">
        <v>1134.6400000000001</v>
      </c>
      <c r="E1514">
        <v>1662.33</v>
      </c>
      <c r="F1514">
        <v>2796.9650000000001</v>
      </c>
      <c r="G1514">
        <v>4.2200000000000001E-2</v>
      </c>
    </row>
    <row r="1515" spans="1:7" x14ac:dyDescent="0.25">
      <c r="A1515">
        <v>46</v>
      </c>
      <c r="B1515">
        <v>47.012999999999998</v>
      </c>
      <c r="C1515">
        <v>260.13</v>
      </c>
      <c r="D1515">
        <v>1135.3</v>
      </c>
      <c r="E1515">
        <v>1661.6</v>
      </c>
      <c r="F1515">
        <v>2796.9</v>
      </c>
      <c r="G1515">
        <v>4.2099999999999999E-2</v>
      </c>
    </row>
    <row r="1516" spans="1:7" x14ac:dyDescent="0.25">
      <c r="A1516">
        <v>46.2</v>
      </c>
      <c r="B1516">
        <v>47.213000000000001</v>
      </c>
      <c r="C1516">
        <v>260.39</v>
      </c>
      <c r="D1516">
        <v>1136.58</v>
      </c>
      <c r="E1516">
        <v>1660.15</v>
      </c>
      <c r="F1516">
        <v>2796.73</v>
      </c>
      <c r="G1516">
        <v>4.1919999999999999E-2</v>
      </c>
    </row>
    <row r="1517" spans="1:7" x14ac:dyDescent="0.25">
      <c r="A1517">
        <v>46.2</v>
      </c>
      <c r="B1517">
        <v>47.213000000000001</v>
      </c>
      <c r="C1517">
        <v>260.39</v>
      </c>
      <c r="D1517">
        <v>1136.58</v>
      </c>
      <c r="E1517">
        <v>1660.15</v>
      </c>
      <c r="F1517">
        <v>2796.73</v>
      </c>
      <c r="G1517">
        <v>4.1919999999999999E-2</v>
      </c>
    </row>
    <row r="1518" spans="1:7" x14ac:dyDescent="0.25">
      <c r="A1518">
        <v>46.4</v>
      </c>
      <c r="B1518">
        <v>47.412999999999997</v>
      </c>
      <c r="C1518">
        <v>260.64999999999998</v>
      </c>
      <c r="D1518">
        <v>1137.8599999999999</v>
      </c>
      <c r="E1518">
        <v>1658.7</v>
      </c>
      <c r="F1518">
        <v>2796.56</v>
      </c>
      <c r="G1518">
        <v>4.1739999999999999E-2</v>
      </c>
    </row>
    <row r="1519" spans="1:7" x14ac:dyDescent="0.25">
      <c r="A1519">
        <v>46.5</v>
      </c>
      <c r="B1519">
        <v>47.512999999999998</v>
      </c>
      <c r="C1519">
        <v>260.77999999999997</v>
      </c>
      <c r="D1519">
        <v>1138.5</v>
      </c>
      <c r="E1519">
        <v>1657.9749999999999</v>
      </c>
      <c r="F1519">
        <v>2796.4749999999999</v>
      </c>
      <c r="G1519">
        <v>4.165E-2</v>
      </c>
    </row>
    <row r="1520" spans="1:7" x14ac:dyDescent="0.25">
      <c r="A1520">
        <v>46.55</v>
      </c>
      <c r="B1520">
        <v>47.563000000000002</v>
      </c>
      <c r="C1520">
        <v>260.84500000000003</v>
      </c>
      <c r="D1520">
        <v>1138.82</v>
      </c>
      <c r="E1520">
        <v>1657.6125</v>
      </c>
      <c r="F1520">
        <v>2796.4324999999999</v>
      </c>
      <c r="G1520">
        <v>4.1605000000000003E-2</v>
      </c>
    </row>
    <row r="1521" spans="1:7" x14ac:dyDescent="0.25">
      <c r="A1521">
        <v>46.8</v>
      </c>
      <c r="B1521">
        <v>47.813000000000002</v>
      </c>
      <c r="C1521">
        <v>261.17</v>
      </c>
      <c r="D1521">
        <v>1140.42</v>
      </c>
      <c r="E1521">
        <v>1655.8</v>
      </c>
      <c r="F1521">
        <v>2796.22</v>
      </c>
      <c r="G1521">
        <v>4.138E-2</v>
      </c>
    </row>
    <row r="1522" spans="1:7" x14ac:dyDescent="0.25">
      <c r="A1522">
        <v>46.8</v>
      </c>
      <c r="B1522">
        <v>47.813000000000002</v>
      </c>
      <c r="C1522">
        <v>261.17</v>
      </c>
      <c r="D1522">
        <v>1140.42</v>
      </c>
      <c r="E1522">
        <v>1655.8</v>
      </c>
      <c r="F1522">
        <v>2796.22</v>
      </c>
      <c r="G1522">
        <v>4.138E-2</v>
      </c>
    </row>
    <row r="1523" spans="1:7" x14ac:dyDescent="0.25">
      <c r="A1523">
        <v>47.5</v>
      </c>
      <c r="B1523">
        <v>48.512999999999998</v>
      </c>
      <c r="C1523">
        <v>262.08</v>
      </c>
      <c r="D1523">
        <v>1144.9000000000001</v>
      </c>
      <c r="E1523">
        <v>1650.7249999999999</v>
      </c>
      <c r="F1523">
        <v>2795.625</v>
      </c>
      <c r="G1523">
        <v>4.0750000000000001E-2</v>
      </c>
    </row>
    <row r="1524" spans="1:7" x14ac:dyDescent="0.25">
      <c r="A1524">
        <v>47.6</v>
      </c>
      <c r="B1524">
        <v>48.613</v>
      </c>
      <c r="C1524">
        <v>262.20999999999998</v>
      </c>
      <c r="D1524">
        <v>1145.54</v>
      </c>
      <c r="E1524">
        <v>1650</v>
      </c>
      <c r="F1524">
        <v>2795.54</v>
      </c>
      <c r="G1524">
        <v>4.0660000000000002E-2</v>
      </c>
    </row>
    <row r="1525" spans="1:7" x14ac:dyDescent="0.25">
      <c r="A1525">
        <v>47.6</v>
      </c>
      <c r="B1525">
        <v>48.613</v>
      </c>
      <c r="C1525">
        <v>262.20999999999998</v>
      </c>
      <c r="D1525">
        <v>1145.54</v>
      </c>
      <c r="E1525">
        <v>1650</v>
      </c>
      <c r="F1525">
        <v>2795.54</v>
      </c>
      <c r="G1525">
        <v>4.0660000000000002E-2</v>
      </c>
    </row>
    <row r="1526" spans="1:7" x14ac:dyDescent="0.25">
      <c r="A1526">
        <v>48</v>
      </c>
      <c r="B1526">
        <v>49.012999999999998</v>
      </c>
      <c r="C1526">
        <v>262.73</v>
      </c>
      <c r="D1526">
        <v>1148.0999999999999</v>
      </c>
      <c r="E1526">
        <v>1647.1</v>
      </c>
      <c r="F1526">
        <v>2795.2</v>
      </c>
      <c r="G1526">
        <v>4.0300000000000002E-2</v>
      </c>
    </row>
    <row r="1527" spans="1:7" x14ac:dyDescent="0.25">
      <c r="A1527">
        <v>48.1</v>
      </c>
      <c r="B1527">
        <v>49.113</v>
      </c>
      <c r="C1527">
        <v>262.85649999999998</v>
      </c>
      <c r="D1527">
        <v>1148.7349999999999</v>
      </c>
      <c r="E1527">
        <v>1646.385</v>
      </c>
      <c r="F1527">
        <v>2795.12</v>
      </c>
      <c r="G1527">
        <v>4.0215000000000001E-2</v>
      </c>
    </row>
    <row r="1528" spans="1:7" x14ac:dyDescent="0.25">
      <c r="A1528">
        <v>48.4</v>
      </c>
      <c r="B1528">
        <v>49.412999999999997</v>
      </c>
      <c r="C1528">
        <v>263.23599999999999</v>
      </c>
      <c r="D1528">
        <v>1150.6400000000001</v>
      </c>
      <c r="E1528">
        <v>1644.24</v>
      </c>
      <c r="F1528">
        <v>2794.88</v>
      </c>
      <c r="G1528">
        <v>3.9960000000000002E-2</v>
      </c>
    </row>
    <row r="1529" spans="1:7" x14ac:dyDescent="0.25">
      <c r="A1529">
        <v>48.6</v>
      </c>
      <c r="B1529">
        <v>49.613</v>
      </c>
      <c r="C1529">
        <v>263.48899999999998</v>
      </c>
      <c r="D1529">
        <v>1151.9100000000001</v>
      </c>
      <c r="E1529">
        <v>1642.81</v>
      </c>
      <c r="F1529">
        <v>2794.72</v>
      </c>
      <c r="G1529">
        <v>3.9789999999999999E-2</v>
      </c>
    </row>
    <row r="1530" spans="1:7" x14ac:dyDescent="0.25">
      <c r="A1530">
        <v>49</v>
      </c>
      <c r="B1530">
        <v>50.012999999999998</v>
      </c>
      <c r="C1530">
        <v>263.995</v>
      </c>
      <c r="D1530">
        <v>1154.45</v>
      </c>
      <c r="E1530">
        <v>1639.95</v>
      </c>
      <c r="F1530">
        <v>2794.4</v>
      </c>
      <c r="G1530">
        <v>3.9449999999999999E-2</v>
      </c>
    </row>
    <row r="1531" spans="1:7" x14ac:dyDescent="0.25">
      <c r="A1531">
        <v>49.3</v>
      </c>
      <c r="B1531">
        <v>50.313000000000002</v>
      </c>
      <c r="C1531">
        <v>264.37450000000001</v>
      </c>
      <c r="D1531">
        <v>1156.355</v>
      </c>
      <c r="E1531">
        <v>1637.8050000000001</v>
      </c>
      <c r="F1531">
        <v>2794.16</v>
      </c>
      <c r="G1531">
        <v>3.9195000000000001E-2</v>
      </c>
    </row>
    <row r="1532" spans="1:7" x14ac:dyDescent="0.25">
      <c r="A1532">
        <v>49.4</v>
      </c>
      <c r="B1532">
        <v>50.412999999999997</v>
      </c>
      <c r="C1532">
        <v>264.50099999999998</v>
      </c>
      <c r="D1532">
        <v>1156.99</v>
      </c>
      <c r="E1532">
        <v>1637.09</v>
      </c>
      <c r="F1532">
        <v>2794.08</v>
      </c>
      <c r="G1532">
        <v>3.9109999999999999E-2</v>
      </c>
    </row>
    <row r="1533" spans="1:7" x14ac:dyDescent="0.25">
      <c r="A1533">
        <v>49.5</v>
      </c>
      <c r="B1533">
        <v>50.512999999999998</v>
      </c>
      <c r="C1533">
        <v>264.6275</v>
      </c>
      <c r="D1533">
        <v>1157.625</v>
      </c>
      <c r="E1533">
        <v>1636.375</v>
      </c>
      <c r="F1533">
        <v>2794</v>
      </c>
      <c r="G1533">
        <v>3.9024999999999997E-2</v>
      </c>
    </row>
    <row r="1534" spans="1:7" x14ac:dyDescent="0.25">
      <c r="A1534">
        <v>49.6</v>
      </c>
      <c r="B1534">
        <v>50.613</v>
      </c>
      <c r="C1534">
        <v>264.75400000000002</v>
      </c>
      <c r="D1534">
        <v>1158.26</v>
      </c>
      <c r="E1534">
        <v>1635.66</v>
      </c>
      <c r="F1534">
        <v>2793.92</v>
      </c>
      <c r="G1534">
        <v>3.8940000000000002E-2</v>
      </c>
    </row>
    <row r="1535" spans="1:7" x14ac:dyDescent="0.25">
      <c r="A1535">
        <v>50</v>
      </c>
      <c r="B1535">
        <v>51.012999999999998</v>
      </c>
      <c r="C1535">
        <v>265.26</v>
      </c>
      <c r="D1535">
        <v>1160.8</v>
      </c>
      <c r="E1535">
        <v>1632.8</v>
      </c>
      <c r="F1535">
        <v>2793.6</v>
      </c>
      <c r="G1535">
        <v>3.8600000000000002E-2</v>
      </c>
    </row>
  </sheetData>
  <pageMargins left="0.7" right="0.7" top="0.75" bottom="0.75" header="0.3" footer="0.3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2187C-0B52-4FE5-A95A-AC109CE387C7}">
  <dimension ref="A1:AP126"/>
  <sheetViews>
    <sheetView topLeftCell="P1" zoomScaleNormal="100" workbookViewId="0">
      <selection activeCell="B74" sqref="B74"/>
    </sheetView>
  </sheetViews>
  <sheetFormatPr defaultRowHeight="15" x14ac:dyDescent="0.25"/>
  <cols>
    <col min="1" max="1" width="15.5703125" customWidth="1"/>
    <col min="2" max="2" width="17.7109375" customWidth="1"/>
    <col min="3" max="3" width="17.28515625" customWidth="1"/>
    <col min="4" max="4" width="17.5703125" customWidth="1"/>
    <col min="5" max="5" width="23" customWidth="1"/>
    <col min="6" max="6" width="17.28515625" customWidth="1"/>
    <col min="7" max="7" width="16.5703125" customWidth="1"/>
    <col min="8" max="8" width="11.85546875" customWidth="1"/>
    <col min="9" max="9" width="12" customWidth="1"/>
    <col min="10" max="10" width="18.28515625" customWidth="1"/>
    <col min="11" max="11" width="23.42578125" customWidth="1"/>
    <col min="12" max="12" width="16.85546875" customWidth="1"/>
    <col min="13" max="13" width="23.5703125" customWidth="1"/>
    <col min="15" max="15" width="25.85546875" bestFit="1" customWidth="1"/>
  </cols>
  <sheetData>
    <row r="1" spans="1:42" x14ac:dyDescent="0.25">
      <c r="A1" t="s">
        <v>330</v>
      </c>
      <c r="B1" t="s">
        <v>331</v>
      </c>
      <c r="C1" t="s">
        <v>332</v>
      </c>
      <c r="D1" t="s">
        <v>333</v>
      </c>
      <c r="E1" t="s">
        <v>334</v>
      </c>
      <c r="F1" t="s">
        <v>335</v>
      </c>
      <c r="G1" t="s">
        <v>336</v>
      </c>
      <c r="H1" t="s">
        <v>337</v>
      </c>
      <c r="I1" t="s">
        <v>338</v>
      </c>
      <c r="J1" t="s">
        <v>339</v>
      </c>
      <c r="K1" t="s">
        <v>340</v>
      </c>
      <c r="L1" t="s">
        <v>341</v>
      </c>
      <c r="M1" t="s">
        <v>342</v>
      </c>
      <c r="N1" t="s">
        <v>343</v>
      </c>
      <c r="O1" t="s">
        <v>320</v>
      </c>
    </row>
    <row r="2" spans="1:42" x14ac:dyDescent="0.25">
      <c r="A2">
        <v>1</v>
      </c>
      <c r="B2">
        <v>99.605999999999995</v>
      </c>
      <c r="C2">
        <v>0.59033999999999998</v>
      </c>
      <c r="D2">
        <v>1.6939</v>
      </c>
      <c r="E2">
        <v>2505.6</v>
      </c>
      <c r="F2">
        <v>2674.9</v>
      </c>
      <c r="G2">
        <v>7.3587999999999996</v>
      </c>
      <c r="H2">
        <v>1.5548</v>
      </c>
      <c r="I2">
        <v>2.0783999999999998</v>
      </c>
      <c r="J2">
        <v>471.99</v>
      </c>
      <c r="K2">
        <v>6.7038000000000002</v>
      </c>
      <c r="L2">
        <v>1.2218000000000001E-5</v>
      </c>
      <c r="M2">
        <v>2.4532000000000002E-2</v>
      </c>
      <c r="N2" t="s">
        <v>344</v>
      </c>
      <c r="O2">
        <f>Specific_heat_p[[#This Row],[Cp (J/g*K)]]/Specific_heat_p[[#This Row],[Cv (J/g*K)]]</f>
        <v>1.3367635708772831</v>
      </c>
      <c r="AN2" s="31" t="s">
        <v>354</v>
      </c>
    </row>
    <row r="3" spans="1:42" x14ac:dyDescent="0.25">
      <c r="A3">
        <v>1.5</v>
      </c>
      <c r="B3">
        <v>111.35</v>
      </c>
      <c r="C3">
        <v>0.86260000000000003</v>
      </c>
      <c r="D3">
        <v>1.1593</v>
      </c>
      <c r="E3">
        <v>2519.1999999999998</v>
      </c>
      <c r="F3">
        <v>2693.1</v>
      </c>
      <c r="G3">
        <v>7.2229999999999999</v>
      </c>
      <c r="H3">
        <v>1.5886</v>
      </c>
      <c r="I3">
        <v>2.1309999999999998</v>
      </c>
      <c r="J3">
        <v>477.78</v>
      </c>
      <c r="K3">
        <v>5.8240999999999996</v>
      </c>
      <c r="L3">
        <v>1.2626000000000001E-5</v>
      </c>
      <c r="M3">
        <v>2.572E-2</v>
      </c>
      <c r="N3" t="s">
        <v>344</v>
      </c>
      <c r="O3">
        <f>Specific_heat_p[[#This Row],[Cp (J/g*K)]]/Specific_heat_p[[#This Row],[Cv (J/g*K)]]</f>
        <v>1.3414327080448192</v>
      </c>
      <c r="W3" s="34" t="s">
        <v>348</v>
      </c>
      <c r="X3" s="34" t="s">
        <v>351</v>
      </c>
      <c r="Y3" s="34" t="s">
        <v>352</v>
      </c>
      <c r="Z3" s="34" t="s">
        <v>349</v>
      </c>
      <c r="AA3" s="34" t="s">
        <v>353</v>
      </c>
      <c r="AB3" s="34" t="s">
        <v>91</v>
      </c>
      <c r="AC3" s="34" t="s">
        <v>350</v>
      </c>
    </row>
    <row r="4" spans="1:42" x14ac:dyDescent="0.25">
      <c r="A4">
        <v>2</v>
      </c>
      <c r="B4">
        <v>120.21</v>
      </c>
      <c r="C4">
        <v>1.1291</v>
      </c>
      <c r="D4">
        <v>0.88568000000000002</v>
      </c>
      <c r="E4">
        <v>2529.1</v>
      </c>
      <c r="F4">
        <v>2706.2</v>
      </c>
      <c r="G4">
        <v>7.1269</v>
      </c>
      <c r="H4">
        <v>1.6184000000000001</v>
      </c>
      <c r="I4">
        <v>2.1781999999999999</v>
      </c>
      <c r="J4">
        <v>481.83</v>
      </c>
      <c r="K4">
        <v>5.2774999999999999</v>
      </c>
      <c r="L4">
        <v>1.2934E-5</v>
      </c>
      <c r="M4">
        <v>2.6675000000000001E-2</v>
      </c>
      <c r="N4" t="s">
        <v>344</v>
      </c>
      <c r="O4">
        <f>Specific_heat_p[[#This Row],[Cp (J/g*K)]]/Specific_heat_p[[#This Row],[Cv (J/g*K)]]</f>
        <v>1.3458971824023727</v>
      </c>
      <c r="W4" s="23">
        <v>1</v>
      </c>
      <c r="X4" s="23">
        <f>VLOOKUP(W4+1,Specific_heat_p[],8,FALSE)</f>
        <v>1.6184000000000001</v>
      </c>
      <c r="Y4" s="23">
        <f>VLOOKUP(W4+1,Specific_heat_p[],9,FALSE)</f>
        <v>2.1781999999999999</v>
      </c>
      <c r="Z4" s="23">
        <f>ROUND(VLOOKUP(W4+1,Specific_heat_p[],15,FALSE),2)</f>
        <v>1.35</v>
      </c>
      <c r="AA4" s="23">
        <f>(2/(Z4+1))^(1/(Z4-1))*SQRT(Z4/(Z4+1))</f>
        <v>0.4781066262768337</v>
      </c>
      <c r="AB4" s="23">
        <f>5.46*AA4*SQRT(18.016/(AC4+273.15))</f>
        <v>0.55866503924512867</v>
      </c>
      <c r="AC4" s="23">
        <f>VLOOKUP(W4+1,Specific_heat_p[],2,FALSE)</f>
        <v>120.21</v>
      </c>
    </row>
    <row r="5" spans="1:42" x14ac:dyDescent="0.25">
      <c r="A5">
        <v>2.5</v>
      </c>
      <c r="B5">
        <v>127.41</v>
      </c>
      <c r="C5">
        <v>1.3915</v>
      </c>
      <c r="D5">
        <v>0.71865999999999997</v>
      </c>
      <c r="E5">
        <v>2536.8000000000002</v>
      </c>
      <c r="F5">
        <v>2716.5</v>
      </c>
      <c r="G5">
        <v>7.0523999999999996</v>
      </c>
      <c r="H5">
        <v>1.6456999999999999</v>
      </c>
      <c r="I5">
        <v>2.2219000000000002</v>
      </c>
      <c r="J5">
        <v>484.91</v>
      </c>
      <c r="K5">
        <v>4.8894000000000002</v>
      </c>
      <c r="L5">
        <v>1.3183000000000001E-5</v>
      </c>
      <c r="M5">
        <v>2.7491999999999999E-2</v>
      </c>
      <c r="N5" t="s">
        <v>344</v>
      </c>
      <c r="O5">
        <f>Specific_heat_p[[#This Row],[Cp (J/g*K)]]/Specific_heat_p[[#This Row],[Cv (J/g*K)]]</f>
        <v>1.3501245670535336</v>
      </c>
      <c r="W5" s="23">
        <v>1.5</v>
      </c>
      <c r="X5" s="23">
        <f>VLOOKUP(W5+1,Specific_heat_p[],8,FALSE)</f>
        <v>1.6456999999999999</v>
      </c>
      <c r="Y5" s="23">
        <f>VLOOKUP(W5+1,Specific_heat_p[],9,FALSE)</f>
        <v>2.2219000000000002</v>
      </c>
      <c r="Z5" s="23">
        <f>ROUND(VLOOKUP(W5+1,Specific_heat_p[],15,FALSE),2)</f>
        <v>1.35</v>
      </c>
      <c r="AA5" s="23">
        <f t="shared" ref="AA5:AA50" si="0">(2/(Z5+1))^(1/(Z5-1))*SQRT(Z5/(Z5+1))</f>
        <v>0.4781066262768337</v>
      </c>
      <c r="AB5" s="23">
        <f t="shared" ref="AB5:AB50" si="1">5.46*AA5*SQRT(18.016/(AC5+273.15))</f>
        <v>0.55362131542839343</v>
      </c>
      <c r="AC5" s="23">
        <f>VLOOKUP(W5+1,Specific_heat_p[],2,FALSE)</f>
        <v>127.41</v>
      </c>
      <c r="AN5" t="s">
        <v>356</v>
      </c>
      <c r="AO5" t="s">
        <v>357</v>
      </c>
      <c r="AP5" t="s">
        <v>358</v>
      </c>
    </row>
    <row r="6" spans="1:42" x14ac:dyDescent="0.25">
      <c r="A6">
        <v>3</v>
      </c>
      <c r="B6">
        <v>133.52000000000001</v>
      </c>
      <c r="C6">
        <v>1.6508</v>
      </c>
      <c r="D6">
        <v>0.60575999999999997</v>
      </c>
      <c r="E6">
        <v>2543.1999999999998</v>
      </c>
      <c r="F6">
        <v>2724.9</v>
      </c>
      <c r="G6">
        <v>6.9916</v>
      </c>
      <c r="H6">
        <v>1.6711</v>
      </c>
      <c r="I6">
        <v>2.2629999999999999</v>
      </c>
      <c r="J6">
        <v>487.37</v>
      </c>
      <c r="K6">
        <v>4.5918999999999999</v>
      </c>
      <c r="L6">
        <v>1.3393999999999999E-5</v>
      </c>
      <c r="M6">
        <v>2.8216000000000001E-2</v>
      </c>
      <c r="N6" t="s">
        <v>344</v>
      </c>
      <c r="O6">
        <f>Specific_heat_p[[#This Row],[Cp (J/g*K)]]/Specific_heat_p[[#This Row],[Cv (J/g*K)]]</f>
        <v>1.3541978337621925</v>
      </c>
      <c r="W6" s="23">
        <v>2</v>
      </c>
      <c r="X6" s="23">
        <f>VLOOKUP(W6+1,Specific_heat_p[],8,FALSE)</f>
        <v>1.6711</v>
      </c>
      <c r="Y6" s="23">
        <f>VLOOKUP(W6+1,Specific_heat_p[],9,FALSE)</f>
        <v>2.2629999999999999</v>
      </c>
      <c r="Z6" s="23">
        <f>ROUND(VLOOKUP(W6+1,Specific_heat_p[],15,FALSE),2)</f>
        <v>1.35</v>
      </c>
      <c r="AA6" s="23">
        <f t="shared" si="0"/>
        <v>0.4781066262768337</v>
      </c>
      <c r="AB6" s="23">
        <f t="shared" si="1"/>
        <v>0.54944664293087464</v>
      </c>
      <c r="AC6" s="23">
        <f>VLOOKUP(W6+1,Specific_heat_p[],2,FALSE)</f>
        <v>133.52000000000001</v>
      </c>
      <c r="AM6">
        <v>0</v>
      </c>
      <c r="AN6">
        <v>0.54459999999999997</v>
      </c>
      <c r="AO6" t="e">
        <f>VLOOKUP(AM6,$W$4:$AC$103,6,FALSE)</f>
        <v>#N/A</v>
      </c>
      <c r="AP6" t="e">
        <f>AO6-AN6</f>
        <v>#N/A</v>
      </c>
    </row>
    <row r="7" spans="1:42" x14ac:dyDescent="0.25">
      <c r="A7">
        <v>3.5</v>
      </c>
      <c r="B7">
        <v>138.86000000000001</v>
      </c>
      <c r="C7">
        <v>1.9077</v>
      </c>
      <c r="D7">
        <v>0.52417999999999998</v>
      </c>
      <c r="E7">
        <v>2548.5</v>
      </c>
      <c r="F7">
        <v>2732</v>
      </c>
      <c r="G7">
        <v>6.9401000000000002</v>
      </c>
      <c r="H7">
        <v>1.6949000000000001</v>
      </c>
      <c r="I7">
        <v>2.3022</v>
      </c>
      <c r="J7">
        <v>489.4</v>
      </c>
      <c r="K7">
        <v>4.3524000000000003</v>
      </c>
      <c r="L7">
        <v>1.3577999999999999E-5</v>
      </c>
      <c r="M7">
        <v>2.8871999999999998E-2</v>
      </c>
      <c r="N7" t="s">
        <v>344</v>
      </c>
      <c r="O7">
        <f>Specific_heat_p[[#This Row],[Cp (J/g*K)]]/Specific_heat_p[[#This Row],[Cv (J/g*K)]]</f>
        <v>1.3583102247920231</v>
      </c>
      <c r="W7" s="23">
        <v>2.5</v>
      </c>
      <c r="X7" s="23">
        <f>VLOOKUP(W7+1,Specific_heat_p[],8,FALSE)</f>
        <v>1.6949000000000001</v>
      </c>
      <c r="Y7" s="23">
        <f>VLOOKUP(W7+1,Specific_heat_p[],9,FALSE)</f>
        <v>2.3022</v>
      </c>
      <c r="Z7" s="23">
        <f>ROUND(VLOOKUP(W7+1,Specific_heat_p[],15,FALSE),2)</f>
        <v>1.36</v>
      </c>
      <c r="AA7" s="23">
        <f t="shared" si="0"/>
        <v>0.47933728335351217</v>
      </c>
      <c r="AB7" s="23">
        <f t="shared" si="1"/>
        <v>0.54727947519478815</v>
      </c>
      <c r="AC7" s="23">
        <f>VLOOKUP(W7+1,Specific_heat_p[],2,FALSE)</f>
        <v>138.86000000000001</v>
      </c>
      <c r="AM7">
        <v>1</v>
      </c>
      <c r="AN7">
        <v>0.54169999999999996</v>
      </c>
      <c r="AO7">
        <f t="shared" ref="AO7:AO55" si="2">VLOOKUP(AM7,$W$4:$AC$103,6,FALSE)</f>
        <v>0.55866503924512867</v>
      </c>
      <c r="AP7">
        <f t="shared" ref="AP7:AP55" si="3">AO7-AN7</f>
        <v>1.696503924512871E-2</v>
      </c>
    </row>
    <row r="8" spans="1:42" x14ac:dyDescent="0.25">
      <c r="A8">
        <v>4</v>
      </c>
      <c r="B8">
        <v>143.61000000000001</v>
      </c>
      <c r="C8">
        <v>2.1627000000000001</v>
      </c>
      <c r="D8">
        <v>0.46238000000000001</v>
      </c>
      <c r="E8">
        <v>2553.1</v>
      </c>
      <c r="F8">
        <v>2738.1</v>
      </c>
      <c r="G8">
        <v>6.8955000000000002</v>
      </c>
      <c r="H8">
        <v>1.7175</v>
      </c>
      <c r="I8">
        <v>2.3395999999999999</v>
      </c>
      <c r="J8">
        <v>491.11</v>
      </c>
      <c r="K8">
        <v>4.1529999999999996</v>
      </c>
      <c r="L8">
        <v>1.3742E-5</v>
      </c>
      <c r="M8">
        <v>2.9477E-2</v>
      </c>
      <c r="N8" t="s">
        <v>344</v>
      </c>
      <c r="O8">
        <f>Specific_heat_p[[#This Row],[Cp (J/g*K)]]/Specific_heat_p[[#This Row],[Cv (J/g*K)]]</f>
        <v>1.3622125181950508</v>
      </c>
      <c r="W8" s="23">
        <v>3</v>
      </c>
      <c r="X8" s="23">
        <f>VLOOKUP(W8+1,Specific_heat_p[],8,FALSE)</f>
        <v>1.7175</v>
      </c>
      <c r="Y8" s="23">
        <f>VLOOKUP(W8+1,Specific_heat_p[],9,FALSE)</f>
        <v>2.3395999999999999</v>
      </c>
      <c r="Z8" s="23">
        <f>ROUND(VLOOKUP(W8+1,Specific_heat_p[],15,FALSE),2)</f>
        <v>1.36</v>
      </c>
      <c r="AA8" s="23">
        <f t="shared" si="0"/>
        <v>0.47933728335351217</v>
      </c>
      <c r="AB8" s="23">
        <f t="shared" si="1"/>
        <v>0.54415174321690729</v>
      </c>
      <c r="AC8" s="23">
        <f>VLOOKUP(W8+1,Specific_heat_p[],2,FALSE)</f>
        <v>143.61000000000001</v>
      </c>
      <c r="AM8">
        <v>1.5</v>
      </c>
      <c r="AN8">
        <v>0.54100000000000004</v>
      </c>
      <c r="AO8">
        <f t="shared" si="2"/>
        <v>0.55362131542839343</v>
      </c>
      <c r="AP8">
        <f t="shared" si="3"/>
        <v>1.2621315428393398E-2</v>
      </c>
    </row>
    <row r="9" spans="1:42" x14ac:dyDescent="0.25">
      <c r="A9">
        <v>4.5</v>
      </c>
      <c r="B9">
        <v>147.9</v>
      </c>
      <c r="C9">
        <v>2.4161000000000001</v>
      </c>
      <c r="D9">
        <v>0.41389999999999999</v>
      </c>
      <c r="E9">
        <v>2557.1</v>
      </c>
      <c r="F9">
        <v>2743.4</v>
      </c>
      <c r="G9">
        <v>6.8559999999999999</v>
      </c>
      <c r="H9">
        <v>1.7388999999999999</v>
      </c>
      <c r="I9">
        <v>2.3755999999999999</v>
      </c>
      <c r="J9">
        <v>492.58</v>
      </c>
      <c r="K9">
        <v>3.9826999999999999</v>
      </c>
      <c r="L9">
        <v>1.3889E-5</v>
      </c>
      <c r="M9">
        <v>3.0040000000000001E-2</v>
      </c>
      <c r="N9" t="s">
        <v>344</v>
      </c>
      <c r="O9">
        <f>Specific_heat_p[[#This Row],[Cp (J/g*K)]]/Specific_heat_p[[#This Row],[Cv (J/g*K)]]</f>
        <v>1.3661510150094889</v>
      </c>
      <c r="W9" s="23">
        <v>3.5</v>
      </c>
      <c r="X9" s="23">
        <f>VLOOKUP(W9+1,Specific_heat_p[],8,FALSE)</f>
        <v>1.7388999999999999</v>
      </c>
      <c r="Y9" s="23">
        <f>VLOOKUP(W9+1,Specific_heat_p[],9,FALSE)</f>
        <v>2.3755999999999999</v>
      </c>
      <c r="Z9" s="23">
        <f>ROUND(VLOOKUP(W9+1,Specific_heat_p[],15,FALSE),2)</f>
        <v>1.37</v>
      </c>
      <c r="AA9" s="23">
        <f t="shared" si="0"/>
        <v>0.48055967569223851</v>
      </c>
      <c r="AB9" s="23">
        <f t="shared" si="1"/>
        <v>0.5427531082984699</v>
      </c>
      <c r="AC9" s="23">
        <f>VLOOKUP(W9+1,Specific_heat_p[],2,FALSE)</f>
        <v>147.9</v>
      </c>
      <c r="AM9">
        <v>2</v>
      </c>
      <c r="AN9">
        <v>0.54</v>
      </c>
      <c r="AO9">
        <f t="shared" si="2"/>
        <v>0.54944664293087464</v>
      </c>
      <c r="AP9">
        <f t="shared" si="3"/>
        <v>9.4466429308746047E-3</v>
      </c>
    </row>
    <row r="10" spans="1:42" x14ac:dyDescent="0.25">
      <c r="A10">
        <v>5</v>
      </c>
      <c r="B10">
        <v>151.83000000000001</v>
      </c>
      <c r="C10">
        <v>2.6680000000000001</v>
      </c>
      <c r="D10">
        <v>0.37480999999999998</v>
      </c>
      <c r="E10">
        <v>2560.6999999999998</v>
      </c>
      <c r="F10">
        <v>2748.1</v>
      </c>
      <c r="G10">
        <v>6.8207000000000004</v>
      </c>
      <c r="H10">
        <v>1.7593000000000001</v>
      </c>
      <c r="I10">
        <v>2.4102999999999999</v>
      </c>
      <c r="J10">
        <v>493.85</v>
      </c>
      <c r="K10">
        <v>3.8346</v>
      </c>
      <c r="L10">
        <v>1.4024E-5</v>
      </c>
      <c r="M10">
        <v>3.057E-2</v>
      </c>
      <c r="N10" t="s">
        <v>344</v>
      </c>
      <c r="O10">
        <f>Specific_heat_p[[#This Row],[Cp (J/g*K)]]/Specific_heat_p[[#This Row],[Cv (J/g*K)]]</f>
        <v>1.3700335360654805</v>
      </c>
      <c r="W10" s="23">
        <v>4</v>
      </c>
      <c r="X10" s="23">
        <f>VLOOKUP(W10+1,Specific_heat_p[],8,FALSE)</f>
        <v>1.7593000000000001</v>
      </c>
      <c r="Y10" s="23">
        <f>VLOOKUP(W10+1,Specific_heat_p[],9,FALSE)</f>
        <v>2.4102999999999999</v>
      </c>
      <c r="Z10" s="23">
        <f>ROUND(VLOOKUP(W10+1,Specific_heat_p[],15,FALSE),2)</f>
        <v>1.37</v>
      </c>
      <c r="AA10" s="23">
        <f t="shared" si="0"/>
        <v>0.48055967569223851</v>
      </c>
      <c r="AB10" s="23">
        <f t="shared" si="1"/>
        <v>0.54023772649113466</v>
      </c>
      <c r="AC10" s="23">
        <f>VLOOKUP(W10+1,Specific_heat_p[],2,FALSE)</f>
        <v>151.83000000000001</v>
      </c>
      <c r="AM10">
        <v>2.5</v>
      </c>
      <c r="AN10">
        <v>0.53500000000000003</v>
      </c>
      <c r="AO10">
        <f t="shared" si="2"/>
        <v>0.54727947519478815</v>
      </c>
      <c r="AP10">
        <f t="shared" si="3"/>
        <v>1.2279475194788114E-2</v>
      </c>
    </row>
    <row r="11" spans="1:42" x14ac:dyDescent="0.25">
      <c r="A11">
        <v>5.5</v>
      </c>
      <c r="B11">
        <v>155.46</v>
      </c>
      <c r="C11">
        <v>2.9188999999999998</v>
      </c>
      <c r="D11">
        <v>0.34260000000000002</v>
      </c>
      <c r="E11">
        <v>2563.9</v>
      </c>
      <c r="F11">
        <v>2752.3</v>
      </c>
      <c r="G11">
        <v>6.7885999999999997</v>
      </c>
      <c r="H11">
        <v>1.7788999999999999</v>
      </c>
      <c r="I11">
        <v>2.4439000000000002</v>
      </c>
      <c r="J11">
        <v>494.97</v>
      </c>
      <c r="K11">
        <v>3.7038000000000002</v>
      </c>
      <c r="L11">
        <v>1.4148000000000001E-5</v>
      </c>
      <c r="M11">
        <v>3.1073E-2</v>
      </c>
      <c r="N11" t="s">
        <v>344</v>
      </c>
      <c r="O11">
        <f>Specific_heat_p[[#This Row],[Cp (J/g*K)]]/Specific_heat_p[[#This Row],[Cv (J/g*K)]]</f>
        <v>1.3738265220079826</v>
      </c>
      <c r="W11" s="23">
        <v>4.5</v>
      </c>
      <c r="X11" s="23">
        <f>VLOOKUP(W11+1,Specific_heat_p[],8,FALSE)</f>
        <v>1.7788999999999999</v>
      </c>
      <c r="Y11" s="23">
        <f>VLOOKUP(W11+1,Specific_heat_p[],9,FALSE)</f>
        <v>2.4439000000000002</v>
      </c>
      <c r="Z11" s="23">
        <f>ROUND(VLOOKUP(W11+1,Specific_heat_p[],15,FALSE),2)</f>
        <v>1.37</v>
      </c>
      <c r="AA11" s="23">
        <f t="shared" si="0"/>
        <v>0.48055967569223851</v>
      </c>
      <c r="AB11" s="23">
        <f t="shared" si="1"/>
        <v>0.53794516122110903</v>
      </c>
      <c r="AC11" s="23">
        <f>VLOOKUP(W11+1,Specific_heat_p[],2,FALSE)</f>
        <v>155.46</v>
      </c>
      <c r="AM11">
        <v>3</v>
      </c>
      <c r="AN11">
        <v>0.53200000000000003</v>
      </c>
      <c r="AO11">
        <f t="shared" si="2"/>
        <v>0.54415174321690729</v>
      </c>
      <c r="AP11">
        <f t="shared" si="3"/>
        <v>1.2151743216907263E-2</v>
      </c>
    </row>
    <row r="12" spans="1:42" x14ac:dyDescent="0.25">
      <c r="A12">
        <v>6</v>
      </c>
      <c r="B12">
        <v>158.83000000000001</v>
      </c>
      <c r="C12">
        <v>3.1686999999999999</v>
      </c>
      <c r="D12">
        <v>0.31558000000000003</v>
      </c>
      <c r="E12">
        <v>2566.8000000000002</v>
      </c>
      <c r="F12">
        <v>2756.1</v>
      </c>
      <c r="G12">
        <v>6.7591999999999999</v>
      </c>
      <c r="H12">
        <v>1.7978000000000001</v>
      </c>
      <c r="I12">
        <v>2.4765999999999999</v>
      </c>
      <c r="J12">
        <v>495.96</v>
      </c>
      <c r="K12">
        <v>3.5870000000000002</v>
      </c>
      <c r="L12">
        <v>1.4263E-5</v>
      </c>
      <c r="M12">
        <v>3.1551000000000003E-2</v>
      </c>
      <c r="N12" t="s">
        <v>344</v>
      </c>
      <c r="O12">
        <f>Specific_heat_p[[#This Row],[Cp (J/g*K)]]/Specific_heat_p[[#This Row],[Cv (J/g*K)]]</f>
        <v>1.377572588719546</v>
      </c>
      <c r="W12" s="23">
        <v>5</v>
      </c>
      <c r="X12" s="23">
        <f>VLOOKUP(W12+1,Specific_heat_p[],8,FALSE)</f>
        <v>1.7978000000000001</v>
      </c>
      <c r="Y12" s="23">
        <f>VLOOKUP(W12+1,Specific_heat_p[],9,FALSE)</f>
        <v>2.4765999999999999</v>
      </c>
      <c r="Z12" s="23">
        <f>ROUND(VLOOKUP(W12+1,Specific_heat_p[],15,FALSE),2)</f>
        <v>1.38</v>
      </c>
      <c r="AA12" s="23">
        <f t="shared" si="0"/>
        <v>0.48177390338011022</v>
      </c>
      <c r="AB12" s="23">
        <f t="shared" si="1"/>
        <v>0.53719663150986885</v>
      </c>
      <c r="AC12" s="23">
        <f>VLOOKUP(W12+1,Specific_heat_p[],2,FALSE)</f>
        <v>158.83000000000001</v>
      </c>
      <c r="AM12">
        <v>3.5</v>
      </c>
      <c r="AN12">
        <v>0.53</v>
      </c>
      <c r="AO12">
        <f t="shared" si="2"/>
        <v>0.5427531082984699</v>
      </c>
      <c r="AP12">
        <f t="shared" si="3"/>
        <v>1.2753108298469873E-2</v>
      </c>
    </row>
    <row r="13" spans="1:42" x14ac:dyDescent="0.25">
      <c r="A13">
        <v>6.5</v>
      </c>
      <c r="B13">
        <v>161.97999999999999</v>
      </c>
      <c r="C13">
        <v>3.4177</v>
      </c>
      <c r="D13">
        <v>0.29259000000000002</v>
      </c>
      <c r="E13">
        <v>2569.4</v>
      </c>
      <c r="F13">
        <v>2759.6</v>
      </c>
      <c r="G13">
        <v>6.7321999999999997</v>
      </c>
      <c r="H13">
        <v>1.8159000000000001</v>
      </c>
      <c r="I13">
        <v>2.5083000000000002</v>
      </c>
      <c r="J13">
        <v>496.84</v>
      </c>
      <c r="K13">
        <v>3.4815999999999998</v>
      </c>
      <c r="L13">
        <v>1.4371E-5</v>
      </c>
      <c r="M13">
        <v>3.2009000000000003E-2</v>
      </c>
      <c r="N13" t="s">
        <v>344</v>
      </c>
      <c r="O13">
        <f>Specific_heat_p[[#This Row],[Cp (J/g*K)]]/Specific_heat_p[[#This Row],[Cv (J/g*K)]]</f>
        <v>1.3812985296547167</v>
      </c>
      <c r="W13" s="23">
        <v>5.5</v>
      </c>
      <c r="X13" s="23">
        <f>VLOOKUP(W13+1,Specific_heat_p[],8,FALSE)</f>
        <v>1.8159000000000001</v>
      </c>
      <c r="Y13" s="23">
        <f>VLOOKUP(W13+1,Specific_heat_p[],9,FALSE)</f>
        <v>2.5083000000000002</v>
      </c>
      <c r="Z13" s="23">
        <f>ROUND(VLOOKUP(W13+1,Specific_heat_p[],15,FALSE),2)</f>
        <v>1.38</v>
      </c>
      <c r="AA13" s="23">
        <f t="shared" si="0"/>
        <v>0.48177390338011022</v>
      </c>
      <c r="AB13" s="23">
        <f t="shared" si="1"/>
        <v>0.53524865846782443</v>
      </c>
      <c r="AC13" s="23">
        <f>VLOOKUP(W13+1,Specific_heat_p[],2,FALSE)</f>
        <v>161.97999999999999</v>
      </c>
      <c r="AM13">
        <v>4</v>
      </c>
      <c r="AN13">
        <v>0.52800000000000002</v>
      </c>
      <c r="AO13">
        <f t="shared" si="2"/>
        <v>0.54023772649113466</v>
      </c>
      <c r="AP13">
        <f t="shared" si="3"/>
        <v>1.2237726491134637E-2</v>
      </c>
    </row>
    <row r="14" spans="1:42" x14ac:dyDescent="0.25">
      <c r="A14">
        <v>7</v>
      </c>
      <c r="B14">
        <v>164.95</v>
      </c>
      <c r="C14">
        <v>3.6659999999999999</v>
      </c>
      <c r="D14">
        <v>0.27277000000000001</v>
      </c>
      <c r="E14">
        <v>2571.8000000000002</v>
      </c>
      <c r="F14">
        <v>2762.8</v>
      </c>
      <c r="G14">
        <v>6.7070999999999996</v>
      </c>
      <c r="H14">
        <v>1.8332999999999999</v>
      </c>
      <c r="I14">
        <v>2.5392999999999999</v>
      </c>
      <c r="J14">
        <v>497.63</v>
      </c>
      <c r="K14">
        <v>3.3858000000000001</v>
      </c>
      <c r="L14">
        <v>1.4472E-5</v>
      </c>
      <c r="M14">
        <v>3.2448999999999999E-2</v>
      </c>
      <c r="N14" t="s">
        <v>344</v>
      </c>
      <c r="O14">
        <f>Specific_heat_p[[#This Row],[Cp (J/g*K)]]/Specific_heat_p[[#This Row],[Cv (J/g*K)]]</f>
        <v>1.3850979108711068</v>
      </c>
      <c r="W14" s="23">
        <v>6</v>
      </c>
      <c r="X14" s="23">
        <f>VLOOKUP(W14+1,Specific_heat_p[],8,FALSE)</f>
        <v>1.8332999999999999</v>
      </c>
      <c r="Y14" s="23">
        <f>VLOOKUP(W14+1,Specific_heat_p[],9,FALSE)</f>
        <v>2.5392999999999999</v>
      </c>
      <c r="Z14" s="23">
        <f>ROUND(VLOOKUP(W14+1,Specific_heat_p[],15,FALSE),2)</f>
        <v>1.39</v>
      </c>
      <c r="AA14" s="23">
        <f t="shared" si="0"/>
        <v>0.48298006468412619</v>
      </c>
      <c r="AB14" s="23">
        <f t="shared" si="1"/>
        <v>0.53476676425703507</v>
      </c>
      <c r="AC14" s="23">
        <f>VLOOKUP(W14+1,Specific_heat_p[],2,FALSE)</f>
        <v>164.95</v>
      </c>
      <c r="AM14">
        <v>4.5</v>
      </c>
      <c r="AN14">
        <v>0.52600000000000002</v>
      </c>
      <c r="AO14">
        <f t="shared" si="2"/>
        <v>0.53794516122110903</v>
      </c>
      <c r="AP14">
        <f t="shared" si="3"/>
        <v>1.1945161221109002E-2</v>
      </c>
    </row>
    <row r="15" spans="1:42" x14ac:dyDescent="0.25">
      <c r="A15">
        <v>7.5</v>
      </c>
      <c r="B15">
        <v>167.75</v>
      </c>
      <c r="C15">
        <v>3.9137</v>
      </c>
      <c r="D15">
        <v>0.25551000000000001</v>
      </c>
      <c r="E15">
        <v>2574</v>
      </c>
      <c r="F15">
        <v>2765.6</v>
      </c>
      <c r="G15">
        <v>6.6836000000000002</v>
      </c>
      <c r="H15">
        <v>1.8502000000000001</v>
      </c>
      <c r="I15">
        <v>2.5695000000000001</v>
      </c>
      <c r="J15">
        <v>498.34</v>
      </c>
      <c r="K15">
        <v>3.2980999999999998</v>
      </c>
      <c r="L15">
        <v>1.4568E-5</v>
      </c>
      <c r="M15">
        <v>3.2874E-2</v>
      </c>
      <c r="N15" t="s">
        <v>344</v>
      </c>
      <c r="O15">
        <f>Specific_heat_p[[#This Row],[Cp (J/g*K)]]/Specific_heat_p[[#This Row],[Cv (J/g*K)]]</f>
        <v>1.3887687817533241</v>
      </c>
      <c r="W15" s="23">
        <v>6.5</v>
      </c>
      <c r="X15" s="23">
        <f>VLOOKUP(W15+1,Specific_heat_p[],8,FALSE)</f>
        <v>1.8502000000000001</v>
      </c>
      <c r="Y15" s="23">
        <f>VLOOKUP(W15+1,Specific_heat_p[],9,FALSE)</f>
        <v>2.5695000000000001</v>
      </c>
      <c r="Z15" s="23">
        <f>ROUND(VLOOKUP(W15+1,Specific_heat_p[],15,FALSE),2)</f>
        <v>1.39</v>
      </c>
      <c r="AA15" s="23">
        <f t="shared" si="0"/>
        <v>0.48298006468412619</v>
      </c>
      <c r="AB15" s="23">
        <f t="shared" si="1"/>
        <v>0.53306600240753566</v>
      </c>
      <c r="AC15" s="23">
        <f>VLOOKUP(W15+1,Specific_heat_p[],2,FALSE)</f>
        <v>167.75</v>
      </c>
      <c r="AM15">
        <v>5</v>
      </c>
      <c r="AN15">
        <v>0.52500000000000002</v>
      </c>
      <c r="AO15">
        <f t="shared" si="2"/>
        <v>0.53719663150986885</v>
      </c>
      <c r="AP15">
        <f t="shared" si="3"/>
        <v>1.2196631509868827E-2</v>
      </c>
    </row>
    <row r="16" spans="1:42" x14ac:dyDescent="0.25">
      <c r="A16">
        <v>8</v>
      </c>
      <c r="B16">
        <v>170.41</v>
      </c>
      <c r="C16">
        <v>4.1608000000000001</v>
      </c>
      <c r="D16">
        <v>0.24034</v>
      </c>
      <c r="E16">
        <v>2576</v>
      </c>
      <c r="F16">
        <v>2768.3</v>
      </c>
      <c r="G16">
        <v>6.6616</v>
      </c>
      <c r="H16">
        <v>1.8666</v>
      </c>
      <c r="I16">
        <v>2.5990000000000002</v>
      </c>
      <c r="J16">
        <v>498.99</v>
      </c>
      <c r="K16">
        <v>3.2172999999999998</v>
      </c>
      <c r="L16">
        <v>1.4659E-5</v>
      </c>
      <c r="M16">
        <v>3.3284000000000001E-2</v>
      </c>
      <c r="N16" t="s">
        <v>344</v>
      </c>
      <c r="O16">
        <f>Specific_heat_p[[#This Row],[Cp (J/g*K)]]/Specific_heat_p[[#This Row],[Cv (J/g*K)]]</f>
        <v>1.3923711561127183</v>
      </c>
      <c r="W16" s="23">
        <v>7</v>
      </c>
      <c r="X16" s="23">
        <f>VLOOKUP(W16+1,Specific_heat_p[],8,FALSE)</f>
        <v>1.8666</v>
      </c>
      <c r="Y16" s="23">
        <f>VLOOKUP(W16+1,Specific_heat_p[],9,FALSE)</f>
        <v>2.5990000000000002</v>
      </c>
      <c r="Z16" s="23">
        <f>ROUND(VLOOKUP(W16+1,Specific_heat_p[],15,FALSE),2)</f>
        <v>1.39</v>
      </c>
      <c r="AA16" s="23">
        <f t="shared" si="0"/>
        <v>0.48298006468412619</v>
      </c>
      <c r="AB16" s="23">
        <f t="shared" si="1"/>
        <v>0.53146521805916436</v>
      </c>
      <c r="AC16" s="23">
        <f>VLOOKUP(W16+1,Specific_heat_p[],2,FALSE)</f>
        <v>170.41</v>
      </c>
      <c r="AM16">
        <v>5.5</v>
      </c>
      <c r="AN16">
        <v>0.52400000000000002</v>
      </c>
      <c r="AO16">
        <f t="shared" si="2"/>
        <v>0.53524865846782443</v>
      </c>
      <c r="AP16">
        <f t="shared" si="3"/>
        <v>1.1248658467824413E-2</v>
      </c>
    </row>
    <row r="17" spans="1:42" x14ac:dyDescent="0.25">
      <c r="A17">
        <v>8.5</v>
      </c>
      <c r="B17">
        <v>172.94</v>
      </c>
      <c r="C17">
        <v>4.4074</v>
      </c>
      <c r="D17">
        <v>0.22689000000000001</v>
      </c>
      <c r="E17">
        <v>2577.9</v>
      </c>
      <c r="F17">
        <v>2770.8</v>
      </c>
      <c r="G17">
        <v>6.6409000000000002</v>
      </c>
      <c r="H17">
        <v>1.8824000000000001</v>
      </c>
      <c r="I17">
        <v>2.6278999999999999</v>
      </c>
      <c r="J17">
        <v>499.57</v>
      </c>
      <c r="K17">
        <v>3.1425000000000001</v>
      </c>
      <c r="L17">
        <v>1.4745E-5</v>
      </c>
      <c r="M17">
        <v>3.3681999999999997E-2</v>
      </c>
      <c r="N17" t="s">
        <v>344</v>
      </c>
      <c r="O17">
        <f>Specific_heat_p[[#This Row],[Cp (J/g*K)]]/Specific_heat_p[[#This Row],[Cv (J/g*K)]]</f>
        <v>1.396036974075648</v>
      </c>
      <c r="W17" s="23">
        <v>7.5</v>
      </c>
      <c r="X17" s="23">
        <f>VLOOKUP(W17+1,Specific_heat_p[],8,FALSE)</f>
        <v>1.8824000000000001</v>
      </c>
      <c r="Y17" s="23">
        <f>VLOOKUP(W17+1,Specific_heat_p[],9,FALSE)</f>
        <v>2.6278999999999999</v>
      </c>
      <c r="Z17" s="23">
        <f>ROUND(VLOOKUP(W17+1,Specific_heat_p[],15,FALSE),2)</f>
        <v>1.4</v>
      </c>
      <c r="AA17" s="23">
        <f t="shared" si="0"/>
        <v>0.48417825609610854</v>
      </c>
      <c r="AB17" s="23">
        <f t="shared" si="1"/>
        <v>0.53127070291600931</v>
      </c>
      <c r="AC17" s="23">
        <f>VLOOKUP(W17+1,Specific_heat_p[],2,FALSE)</f>
        <v>172.94</v>
      </c>
      <c r="AM17">
        <v>6</v>
      </c>
      <c r="AN17">
        <v>0.52300000000000002</v>
      </c>
      <c r="AO17">
        <f t="shared" si="2"/>
        <v>0.53476676425703507</v>
      </c>
      <c r="AP17">
        <f t="shared" si="3"/>
        <v>1.1766764257035045E-2</v>
      </c>
    </row>
    <row r="18" spans="1:42" x14ac:dyDescent="0.25">
      <c r="A18">
        <v>9</v>
      </c>
      <c r="B18">
        <v>175.35</v>
      </c>
      <c r="C18">
        <v>4.6536</v>
      </c>
      <c r="D18">
        <v>0.21489</v>
      </c>
      <c r="E18">
        <v>2579.6</v>
      </c>
      <c r="F18">
        <v>2773</v>
      </c>
      <c r="G18">
        <v>6.6212999999999997</v>
      </c>
      <c r="H18">
        <v>1.8976999999999999</v>
      </c>
      <c r="I18">
        <v>2.6562999999999999</v>
      </c>
      <c r="J18">
        <v>500.1</v>
      </c>
      <c r="K18">
        <v>3.073</v>
      </c>
      <c r="L18">
        <v>1.4827000000000001E-5</v>
      </c>
      <c r="M18">
        <v>3.4069000000000002E-2</v>
      </c>
      <c r="N18" t="s">
        <v>344</v>
      </c>
      <c r="O18">
        <f>Specific_heat_p[[#This Row],[Cp (J/g*K)]]/Specific_heat_p[[#This Row],[Cv (J/g*K)]]</f>
        <v>1.3997470622332298</v>
      </c>
      <c r="W18" s="23">
        <v>8</v>
      </c>
      <c r="X18" s="23">
        <f>VLOOKUP(W18+1,Specific_heat_p[],8,FALSE)</f>
        <v>1.8976999999999999</v>
      </c>
      <c r="Y18" s="23">
        <f>VLOOKUP(W18+1,Specific_heat_p[],9,FALSE)</f>
        <v>2.6562999999999999</v>
      </c>
      <c r="Z18" s="23">
        <f>ROUND(VLOOKUP(W18+1,Specific_heat_p[],15,FALSE),2)</f>
        <v>1.4</v>
      </c>
      <c r="AA18" s="23">
        <f t="shared" si="0"/>
        <v>0.48417825609610854</v>
      </c>
      <c r="AB18" s="23">
        <f t="shared" si="1"/>
        <v>0.52984139742316438</v>
      </c>
      <c r="AC18" s="23">
        <f>VLOOKUP(W18+1,Specific_heat_p[],2,FALSE)</f>
        <v>175.35</v>
      </c>
      <c r="AM18">
        <v>6.5</v>
      </c>
      <c r="AN18">
        <v>0.52200000000000002</v>
      </c>
      <c r="AO18">
        <f t="shared" si="2"/>
        <v>0.53306600240753566</v>
      </c>
      <c r="AP18">
        <f t="shared" si="3"/>
        <v>1.1066002407535636E-2</v>
      </c>
    </row>
    <row r="19" spans="1:42" x14ac:dyDescent="0.25">
      <c r="A19">
        <v>9.5</v>
      </c>
      <c r="B19">
        <v>177.66</v>
      </c>
      <c r="C19">
        <v>4.8994999999999997</v>
      </c>
      <c r="D19">
        <v>0.2041</v>
      </c>
      <c r="E19">
        <v>2581.1999999999998</v>
      </c>
      <c r="F19">
        <v>2775.1</v>
      </c>
      <c r="G19">
        <v>6.6026999999999996</v>
      </c>
      <c r="H19">
        <v>1.9126000000000001</v>
      </c>
      <c r="I19">
        <v>2.6840999999999999</v>
      </c>
      <c r="J19">
        <v>500.58</v>
      </c>
      <c r="K19">
        <v>3.0081000000000002</v>
      </c>
      <c r="L19">
        <v>1.4905999999999999E-5</v>
      </c>
      <c r="M19">
        <v>3.4445000000000003E-2</v>
      </c>
      <c r="N19" t="s">
        <v>344</v>
      </c>
      <c r="O19">
        <f>Specific_heat_p[[#This Row],[Cp (J/g*K)]]/Specific_heat_p[[#This Row],[Cv (J/g*K)]]</f>
        <v>1.4033776011711805</v>
      </c>
      <c r="W19" s="23">
        <v>8.5</v>
      </c>
      <c r="X19" s="23">
        <f>VLOOKUP(W19+1,Specific_heat_p[],8,FALSE)</f>
        <v>1.9126000000000001</v>
      </c>
      <c r="Y19" s="23">
        <f>VLOOKUP(W19+1,Specific_heat_p[],9,FALSE)</f>
        <v>2.6840999999999999</v>
      </c>
      <c r="Z19" s="23">
        <f>ROUND(VLOOKUP(W19+1,Specific_heat_p[],15,FALSE),2)</f>
        <v>1.4</v>
      </c>
      <c r="AA19" s="23">
        <f t="shared" si="0"/>
        <v>0.48417825609610854</v>
      </c>
      <c r="AB19" s="23">
        <f t="shared" si="1"/>
        <v>0.52848217119637075</v>
      </c>
      <c r="AC19" s="23">
        <f>VLOOKUP(W19+1,Specific_heat_p[],2,FALSE)</f>
        <v>177.66</v>
      </c>
      <c r="AM19">
        <v>7</v>
      </c>
      <c r="AN19">
        <v>0.52100000000000002</v>
      </c>
      <c r="AO19">
        <f t="shared" si="2"/>
        <v>0.53146521805916436</v>
      </c>
      <c r="AP19">
        <f t="shared" si="3"/>
        <v>1.0465218059164338E-2</v>
      </c>
    </row>
    <row r="20" spans="1:42" x14ac:dyDescent="0.25">
      <c r="A20">
        <v>10</v>
      </c>
      <c r="B20">
        <v>179.88</v>
      </c>
      <c r="C20">
        <v>5.1449999999999996</v>
      </c>
      <c r="D20">
        <v>0.19436</v>
      </c>
      <c r="E20">
        <v>2582.6999999999998</v>
      </c>
      <c r="F20">
        <v>2777.1</v>
      </c>
      <c r="G20">
        <v>6.585</v>
      </c>
      <c r="H20">
        <v>1.9271</v>
      </c>
      <c r="I20">
        <v>2.7113999999999998</v>
      </c>
      <c r="J20">
        <v>501.02</v>
      </c>
      <c r="K20">
        <v>2.9472999999999998</v>
      </c>
      <c r="L20">
        <v>1.4980999999999999E-5</v>
      </c>
      <c r="M20">
        <v>3.4812000000000003E-2</v>
      </c>
      <c r="N20" t="s">
        <v>344</v>
      </c>
      <c r="O20">
        <f>Specific_heat_p[[#This Row],[Cp (J/g*K)]]/Specific_heat_p[[#This Row],[Cv (J/g*K)]]</f>
        <v>1.4069845882413989</v>
      </c>
      <c r="W20" s="23">
        <v>9</v>
      </c>
      <c r="X20" s="23">
        <f>VLOOKUP(W20+1,Specific_heat_p[],8,FALSE)</f>
        <v>1.9271</v>
      </c>
      <c r="Y20" s="23">
        <f>VLOOKUP(W20+1,Specific_heat_p[],9,FALSE)</f>
        <v>2.7113999999999998</v>
      </c>
      <c r="Z20" s="23">
        <f>ROUND(VLOOKUP(W20+1,Specific_heat_p[],15,FALSE),2)</f>
        <v>1.41</v>
      </c>
      <c r="AA20" s="23">
        <f t="shared" si="0"/>
        <v>0.48536857237621839</v>
      </c>
      <c r="AB20" s="23">
        <f t="shared" si="1"/>
        <v>0.52848175732353575</v>
      </c>
      <c r="AC20" s="23">
        <f>VLOOKUP(W20+1,Specific_heat_p[],2,FALSE)</f>
        <v>179.88</v>
      </c>
      <c r="AM20">
        <v>7.5</v>
      </c>
      <c r="AN20">
        <v>0.52</v>
      </c>
      <c r="AO20">
        <f t="shared" si="2"/>
        <v>0.53127070291600931</v>
      </c>
      <c r="AP20">
        <f t="shared" si="3"/>
        <v>1.127070291600929E-2</v>
      </c>
    </row>
    <row r="21" spans="1:42" x14ac:dyDescent="0.25">
      <c r="A21">
        <v>10.5</v>
      </c>
      <c r="B21">
        <v>182.01</v>
      </c>
      <c r="C21">
        <v>5.3902999999999999</v>
      </c>
      <c r="D21">
        <v>0.18551999999999999</v>
      </c>
      <c r="E21">
        <v>2584.1</v>
      </c>
      <c r="F21">
        <v>2778.9</v>
      </c>
      <c r="G21">
        <v>6.5681000000000003</v>
      </c>
      <c r="H21">
        <v>1.9412</v>
      </c>
      <c r="I21">
        <v>2.7382</v>
      </c>
      <c r="J21">
        <v>501.42</v>
      </c>
      <c r="K21">
        <v>2.8902999999999999</v>
      </c>
      <c r="L21">
        <v>1.5054E-5</v>
      </c>
      <c r="M21">
        <v>3.517E-2</v>
      </c>
      <c r="N21" t="s">
        <v>344</v>
      </c>
      <c r="O21">
        <f>Specific_heat_p[[#This Row],[Cp (J/g*K)]]/Specific_heat_p[[#This Row],[Cv (J/g*K)]]</f>
        <v>1.4105707809602308</v>
      </c>
      <c r="W21" s="23">
        <v>9.5</v>
      </c>
      <c r="X21" s="23">
        <f>VLOOKUP(W21+1,Specific_heat_p[],8,FALSE)</f>
        <v>1.9412</v>
      </c>
      <c r="Y21" s="23">
        <f>VLOOKUP(W21+1,Specific_heat_p[],9,FALSE)</f>
        <v>2.7382</v>
      </c>
      <c r="Z21" s="23">
        <f>ROUND(VLOOKUP(W21+1,Specific_heat_p[],15,FALSE),2)</f>
        <v>1.41</v>
      </c>
      <c r="AA21" s="23">
        <f t="shared" si="0"/>
        <v>0.48536857237621839</v>
      </c>
      <c r="AB21" s="23">
        <f t="shared" si="1"/>
        <v>0.52724374632636251</v>
      </c>
      <c r="AC21" s="23">
        <f>VLOOKUP(W21+1,Specific_heat_p[],2,FALSE)</f>
        <v>182.01</v>
      </c>
      <c r="AM21">
        <v>8</v>
      </c>
      <c r="AN21">
        <v>0.51900000000000002</v>
      </c>
      <c r="AO21">
        <f t="shared" si="2"/>
        <v>0.52984139742316438</v>
      </c>
      <c r="AP21">
        <f t="shared" si="3"/>
        <v>1.0841397423164367E-2</v>
      </c>
    </row>
    <row r="22" spans="1:42" x14ac:dyDescent="0.25">
      <c r="A22">
        <v>11</v>
      </c>
      <c r="B22">
        <v>184.06</v>
      </c>
      <c r="C22">
        <v>5.6353999999999997</v>
      </c>
      <c r="D22">
        <v>0.17745</v>
      </c>
      <c r="E22">
        <v>2585.5</v>
      </c>
      <c r="F22">
        <v>2780.6</v>
      </c>
      <c r="G22">
        <v>6.5519999999999996</v>
      </c>
      <c r="H22">
        <v>1.9550000000000001</v>
      </c>
      <c r="I22">
        <v>2.7646999999999999</v>
      </c>
      <c r="J22">
        <v>501.78</v>
      </c>
      <c r="K22">
        <v>2.8365</v>
      </c>
      <c r="L22">
        <v>1.5123000000000001E-5</v>
      </c>
      <c r="M22">
        <v>3.5520000000000003E-2</v>
      </c>
      <c r="N22" t="s">
        <v>344</v>
      </c>
      <c r="O22">
        <f>Specific_heat_p[[#This Row],[Cp (J/g*K)]]/Specific_heat_p[[#This Row],[Cv (J/g*K)]]</f>
        <v>1.4141687979539641</v>
      </c>
      <c r="W22" s="23">
        <v>10</v>
      </c>
      <c r="X22" s="23">
        <f>VLOOKUP(W22+1,Specific_heat_p[],8,FALSE)</f>
        <v>1.9550000000000001</v>
      </c>
      <c r="Y22" s="23">
        <f>VLOOKUP(W22+1,Specific_heat_p[],9,FALSE)</f>
        <v>2.7646999999999999</v>
      </c>
      <c r="Z22" s="23">
        <f>ROUND(VLOOKUP(W22+1,Specific_heat_p[],15,FALSE),2)</f>
        <v>1.41</v>
      </c>
      <c r="AA22" s="23">
        <f t="shared" si="0"/>
        <v>0.48536857237621839</v>
      </c>
      <c r="AB22" s="23">
        <f t="shared" si="1"/>
        <v>0.52606041267266435</v>
      </c>
      <c r="AC22" s="23">
        <f>VLOOKUP(W22+1,Specific_heat_p[],2,FALSE)</f>
        <v>184.06</v>
      </c>
      <c r="AM22">
        <v>8.5</v>
      </c>
      <c r="AN22">
        <v>0.51800000000000002</v>
      </c>
      <c r="AO22">
        <f t="shared" si="2"/>
        <v>0.52848217119637075</v>
      </c>
      <c r="AP22">
        <f t="shared" si="3"/>
        <v>1.0482171196370738E-2</v>
      </c>
    </row>
    <row r="23" spans="1:42" x14ac:dyDescent="0.25">
      <c r="A23">
        <v>11.5</v>
      </c>
      <c r="B23">
        <v>186.04</v>
      </c>
      <c r="C23">
        <v>5.8803999999999998</v>
      </c>
      <c r="D23">
        <v>0.17005999999999999</v>
      </c>
      <c r="E23">
        <v>2586.6999999999998</v>
      </c>
      <c r="F23">
        <v>2782.2</v>
      </c>
      <c r="G23">
        <v>6.5365000000000002</v>
      </c>
      <c r="H23">
        <v>1.9683999999999999</v>
      </c>
      <c r="I23">
        <v>2.7907000000000002</v>
      </c>
      <c r="J23">
        <v>502.11</v>
      </c>
      <c r="K23">
        <v>2.7856999999999998</v>
      </c>
      <c r="L23">
        <v>1.5191000000000001E-5</v>
      </c>
      <c r="M23">
        <v>3.5862999999999999E-2</v>
      </c>
      <c r="N23" t="s">
        <v>344</v>
      </c>
      <c r="O23">
        <f>Specific_heat_p[[#This Row],[Cp (J/g*K)]]/Specific_heat_p[[#This Row],[Cv (J/g*K)]]</f>
        <v>1.4177504572241415</v>
      </c>
      <c r="W23" s="23">
        <v>10.5</v>
      </c>
      <c r="X23" s="23">
        <f>VLOOKUP(W23+1,Specific_heat_p[],8,FALSE)</f>
        <v>1.9683999999999999</v>
      </c>
      <c r="Y23" s="23">
        <f>VLOOKUP(W23+1,Specific_heat_p[],9,FALSE)</f>
        <v>2.7907000000000002</v>
      </c>
      <c r="Z23" s="23">
        <f>ROUND(VLOOKUP(W23+1,Specific_heat_p[],15,FALSE),2)</f>
        <v>1.42</v>
      </c>
      <c r="AA23" s="23">
        <f t="shared" si="0"/>
        <v>0.48655110659511219</v>
      </c>
      <c r="AB23" s="23">
        <f t="shared" si="1"/>
        <v>0.52620392487892309</v>
      </c>
      <c r="AC23" s="23">
        <f>VLOOKUP(W23+1,Specific_heat_p[],2,FALSE)</f>
        <v>186.04</v>
      </c>
      <c r="AM23">
        <v>9</v>
      </c>
      <c r="AN23">
        <v>0.51700000000000002</v>
      </c>
      <c r="AO23">
        <f t="shared" si="2"/>
        <v>0.52848175732353575</v>
      </c>
      <c r="AP23">
        <f t="shared" si="3"/>
        <v>1.1481757323535735E-2</v>
      </c>
    </row>
    <row r="24" spans="1:42" x14ac:dyDescent="0.25">
      <c r="A24">
        <v>12</v>
      </c>
      <c r="B24">
        <v>187.96</v>
      </c>
      <c r="C24">
        <v>6.1250999999999998</v>
      </c>
      <c r="D24">
        <v>0.16325999999999999</v>
      </c>
      <c r="E24">
        <v>2587.8000000000002</v>
      </c>
      <c r="F24">
        <v>2783.7</v>
      </c>
      <c r="G24">
        <v>6.5217000000000001</v>
      </c>
      <c r="H24">
        <v>1.9815</v>
      </c>
      <c r="I24">
        <v>2.8163</v>
      </c>
      <c r="J24">
        <v>502.42</v>
      </c>
      <c r="K24">
        <v>2.7376</v>
      </c>
      <c r="L24">
        <v>1.5255999999999999E-5</v>
      </c>
      <c r="M24">
        <v>3.6199000000000002E-2</v>
      </c>
      <c r="N24" t="s">
        <v>344</v>
      </c>
      <c r="O24">
        <f>Specific_heat_p[[#This Row],[Cp (J/g*K)]]/Specific_heat_p[[#This Row],[Cv (J/g*K)]]</f>
        <v>1.421296997224325</v>
      </c>
      <c r="W24" s="23">
        <v>11</v>
      </c>
      <c r="X24" s="23">
        <f>VLOOKUP(W24+1,Specific_heat_p[],8,FALSE)</f>
        <v>1.9815</v>
      </c>
      <c r="Y24" s="23">
        <f>VLOOKUP(W24+1,Specific_heat_p[],9,FALSE)</f>
        <v>2.8163</v>
      </c>
      <c r="Z24" s="23">
        <f>ROUND(VLOOKUP(W24+1,Specific_heat_p[],15,FALSE),2)</f>
        <v>1.42</v>
      </c>
      <c r="AA24" s="23">
        <f t="shared" si="0"/>
        <v>0.48655110659511219</v>
      </c>
      <c r="AB24" s="23">
        <f t="shared" si="1"/>
        <v>0.52510726092522719</v>
      </c>
      <c r="AC24" s="23">
        <f>VLOOKUP(W24+1,Specific_heat_p[],2,FALSE)</f>
        <v>187.96</v>
      </c>
      <c r="AM24">
        <v>9.5</v>
      </c>
      <c r="AN24">
        <v>0.51600000000000001</v>
      </c>
      <c r="AO24">
        <f t="shared" si="2"/>
        <v>0.52724374632636251</v>
      </c>
      <c r="AP24">
        <f t="shared" si="3"/>
        <v>1.1243746326362491E-2</v>
      </c>
    </row>
    <row r="25" spans="1:42" x14ac:dyDescent="0.25">
      <c r="A25">
        <v>12.5</v>
      </c>
      <c r="B25">
        <v>189.81</v>
      </c>
      <c r="C25">
        <v>6.3697999999999997</v>
      </c>
      <c r="D25">
        <v>0.15698999999999999</v>
      </c>
      <c r="E25">
        <v>2588.9</v>
      </c>
      <c r="F25">
        <v>2785.1</v>
      </c>
      <c r="G25">
        <v>6.5073999999999996</v>
      </c>
      <c r="H25">
        <v>1.9943</v>
      </c>
      <c r="I25">
        <v>2.8416000000000001</v>
      </c>
      <c r="J25">
        <v>502.7</v>
      </c>
      <c r="K25">
        <v>2.6920000000000002</v>
      </c>
      <c r="L25">
        <v>1.5319E-5</v>
      </c>
      <c r="M25">
        <v>3.6528999999999999E-2</v>
      </c>
      <c r="N25" t="s">
        <v>344</v>
      </c>
      <c r="O25">
        <f>Specific_heat_p[[#This Row],[Cp (J/g*K)]]/Specific_heat_p[[#This Row],[Cv (J/g*K)]]</f>
        <v>1.4248608534322822</v>
      </c>
      <c r="W25" s="23">
        <v>11.5</v>
      </c>
      <c r="X25" s="23">
        <f>VLOOKUP(W25+1,Specific_heat_p[],8,FALSE)</f>
        <v>1.9943</v>
      </c>
      <c r="Y25" s="23">
        <f>VLOOKUP(W25+1,Specific_heat_p[],9,FALSE)</f>
        <v>2.8416000000000001</v>
      </c>
      <c r="Z25" s="23">
        <f>ROUND(VLOOKUP(W25+1,Specific_heat_p[],15,FALSE),2)</f>
        <v>1.42</v>
      </c>
      <c r="AA25" s="23">
        <f t="shared" si="0"/>
        <v>0.48655110659511219</v>
      </c>
      <c r="AB25" s="23">
        <f t="shared" si="1"/>
        <v>0.52405703967522599</v>
      </c>
      <c r="AC25" s="23">
        <f>VLOOKUP(W25+1,Specific_heat_p[],2,FALSE)</f>
        <v>189.81</v>
      </c>
      <c r="AM25">
        <v>10</v>
      </c>
      <c r="AN25">
        <v>0.51500000000000001</v>
      </c>
      <c r="AO25">
        <f t="shared" si="2"/>
        <v>0.52606041267266435</v>
      </c>
      <c r="AP25">
        <f t="shared" si="3"/>
        <v>1.1060412672664333E-2</v>
      </c>
    </row>
    <row r="26" spans="1:42" x14ac:dyDescent="0.25">
      <c r="A26">
        <v>13</v>
      </c>
      <c r="B26">
        <v>191.6</v>
      </c>
      <c r="C26">
        <v>6.6143999999999998</v>
      </c>
      <c r="D26">
        <v>0.15118999999999999</v>
      </c>
      <c r="E26">
        <v>2589.9</v>
      </c>
      <c r="F26">
        <v>2786.5</v>
      </c>
      <c r="G26">
        <v>6.4935999999999998</v>
      </c>
      <c r="H26">
        <v>2.0068000000000001</v>
      </c>
      <c r="I26">
        <v>2.8666</v>
      </c>
      <c r="J26">
        <v>502.95</v>
      </c>
      <c r="K26">
        <v>2.6486000000000001</v>
      </c>
      <c r="L26">
        <v>1.5379999999999998E-5</v>
      </c>
      <c r="M26">
        <v>3.6852999999999997E-2</v>
      </c>
      <c r="N26" t="s">
        <v>344</v>
      </c>
      <c r="O26">
        <f>Specific_heat_p[[#This Row],[Cp (J/g*K)]]/Specific_heat_p[[#This Row],[Cv (J/g*K)]]</f>
        <v>1.4284432928044648</v>
      </c>
      <c r="W26" s="23">
        <v>12</v>
      </c>
      <c r="X26" s="23">
        <f>VLOOKUP(W26+1,Specific_heat_p[],8,FALSE)</f>
        <v>2.0068000000000001</v>
      </c>
      <c r="Y26" s="23">
        <f>VLOOKUP(W26+1,Specific_heat_p[],9,FALSE)</f>
        <v>2.8666</v>
      </c>
      <c r="Z26" s="23">
        <f>ROUND(VLOOKUP(W26+1,Specific_heat_p[],15,FALSE),2)</f>
        <v>1.43</v>
      </c>
      <c r="AA26" s="23">
        <f t="shared" si="0"/>
        <v>0.48772595017479259</v>
      </c>
      <c r="AB26" s="23">
        <f t="shared" si="1"/>
        <v>0.52430982204243359</v>
      </c>
      <c r="AC26" s="23">
        <f>VLOOKUP(W26+1,Specific_heat_p[],2,FALSE)</f>
        <v>191.6</v>
      </c>
      <c r="AM26">
        <v>10.5</v>
      </c>
      <c r="AN26">
        <v>0.51500000000000001</v>
      </c>
      <c r="AO26">
        <f t="shared" si="2"/>
        <v>0.52620392487892309</v>
      </c>
      <c r="AP26">
        <f t="shared" si="3"/>
        <v>1.1203924878923077E-2</v>
      </c>
    </row>
    <row r="27" spans="1:42" x14ac:dyDescent="0.25">
      <c r="A27">
        <v>13.5</v>
      </c>
      <c r="B27">
        <v>193.35</v>
      </c>
      <c r="C27">
        <v>6.8589000000000002</v>
      </c>
      <c r="D27">
        <v>0.14580000000000001</v>
      </c>
      <c r="E27">
        <v>2590.9</v>
      </c>
      <c r="F27">
        <v>2787.7</v>
      </c>
      <c r="G27">
        <v>6.4802999999999997</v>
      </c>
      <c r="H27">
        <v>2.0190000000000001</v>
      </c>
      <c r="I27">
        <v>2.8913000000000002</v>
      </c>
      <c r="J27">
        <v>503.18</v>
      </c>
      <c r="K27">
        <v>2.6073</v>
      </c>
      <c r="L27">
        <v>1.5438999999999999E-5</v>
      </c>
      <c r="M27">
        <v>3.7171999999999997E-2</v>
      </c>
      <c r="N27" t="s">
        <v>344</v>
      </c>
      <c r="O27">
        <f>Specific_heat_p[[#This Row],[Cp (J/g*K)]]/Specific_heat_p[[#This Row],[Cv (J/g*K)]]</f>
        <v>1.4320455671124319</v>
      </c>
      <c r="W27" s="23">
        <v>12.5</v>
      </c>
      <c r="X27" s="23">
        <f>VLOOKUP(W27+1,Specific_heat_p[],8,FALSE)</f>
        <v>2.0190000000000001</v>
      </c>
      <c r="Y27" s="23">
        <f>VLOOKUP(W27+1,Specific_heat_p[],9,FALSE)</f>
        <v>2.8913000000000002</v>
      </c>
      <c r="Z27" s="23">
        <f>ROUND(VLOOKUP(W27+1,Specific_heat_p[],15,FALSE),2)</f>
        <v>1.43</v>
      </c>
      <c r="AA27" s="23">
        <f t="shared" si="0"/>
        <v>0.48772595017479259</v>
      </c>
      <c r="AB27" s="23">
        <f t="shared" si="1"/>
        <v>0.5233254658693226</v>
      </c>
      <c r="AC27" s="23">
        <f>VLOOKUP(W27+1,Specific_heat_p[],2,FALSE)</f>
        <v>193.35</v>
      </c>
      <c r="AM27">
        <v>11</v>
      </c>
      <c r="AN27">
        <v>0.51400000000000001</v>
      </c>
      <c r="AO27">
        <f t="shared" si="2"/>
        <v>0.52510726092522719</v>
      </c>
      <c r="AP27">
        <f t="shared" si="3"/>
        <v>1.110726092522718E-2</v>
      </c>
    </row>
    <row r="28" spans="1:42" x14ac:dyDescent="0.25">
      <c r="A28">
        <v>14</v>
      </c>
      <c r="B28">
        <v>195.04</v>
      </c>
      <c r="C28">
        <v>7.1033999999999997</v>
      </c>
      <c r="D28">
        <v>0.14077999999999999</v>
      </c>
      <c r="E28">
        <v>2591.8000000000002</v>
      </c>
      <c r="F28">
        <v>2788.8</v>
      </c>
      <c r="G28">
        <v>6.4675000000000002</v>
      </c>
      <c r="H28">
        <v>2.0310000000000001</v>
      </c>
      <c r="I28">
        <v>2.9157000000000002</v>
      </c>
      <c r="J28">
        <v>503.39</v>
      </c>
      <c r="K28">
        <v>2.5678999999999998</v>
      </c>
      <c r="L28">
        <v>1.5497000000000001E-5</v>
      </c>
      <c r="M28">
        <v>3.7484999999999997E-2</v>
      </c>
      <c r="N28" t="s">
        <v>344</v>
      </c>
      <c r="O28">
        <f>Specific_heat_p[[#This Row],[Cp (J/g*K)]]/Specific_heat_p[[#This Row],[Cv (J/g*K)]]</f>
        <v>1.4355982274741506</v>
      </c>
      <c r="W28" s="23">
        <v>13</v>
      </c>
      <c r="X28" s="23">
        <f>VLOOKUP(W28+1,Specific_heat_p[],8,FALSE)</f>
        <v>2.0310000000000001</v>
      </c>
      <c r="Y28" s="23">
        <f>VLOOKUP(W28+1,Specific_heat_p[],9,FALSE)</f>
        <v>2.9157000000000002</v>
      </c>
      <c r="Z28" s="23">
        <f>ROUND(VLOOKUP(W28+1,Specific_heat_p[],15,FALSE),2)</f>
        <v>1.44</v>
      </c>
      <c r="AA28" s="23">
        <f t="shared" si="0"/>
        <v>0.48889319292820377</v>
      </c>
      <c r="AB28" s="23">
        <f t="shared" si="1"/>
        <v>0.52363028052240501</v>
      </c>
      <c r="AC28" s="23">
        <f>VLOOKUP(W28+1,Specific_heat_p[],2,FALSE)</f>
        <v>195.04</v>
      </c>
      <c r="AM28">
        <v>11.5</v>
      </c>
      <c r="AN28">
        <v>0.51400000000000001</v>
      </c>
      <c r="AO28">
        <f t="shared" si="2"/>
        <v>0.52405703967522599</v>
      </c>
      <c r="AP28">
        <f t="shared" si="3"/>
        <v>1.0057039675225976E-2</v>
      </c>
    </row>
    <row r="29" spans="1:42" x14ac:dyDescent="0.25">
      <c r="A29">
        <v>14.5</v>
      </c>
      <c r="B29">
        <v>196.69</v>
      </c>
      <c r="C29">
        <v>7.3479000000000001</v>
      </c>
      <c r="D29">
        <v>0.13608999999999999</v>
      </c>
      <c r="E29">
        <v>2592.6</v>
      </c>
      <c r="F29">
        <v>2789.9</v>
      </c>
      <c r="G29">
        <v>6.4550000000000001</v>
      </c>
      <c r="H29">
        <v>2.0427</v>
      </c>
      <c r="I29">
        <v>2.9398</v>
      </c>
      <c r="J29">
        <v>503.58</v>
      </c>
      <c r="K29">
        <v>2.5301999999999998</v>
      </c>
      <c r="L29">
        <v>1.5553000000000002E-5</v>
      </c>
      <c r="M29">
        <v>3.7793E-2</v>
      </c>
      <c r="N29" t="s">
        <v>344</v>
      </c>
      <c r="O29">
        <f>Specific_heat_p[[#This Row],[Cp (J/g*K)]]/Specific_heat_p[[#This Row],[Cv (J/g*K)]]</f>
        <v>1.4391736427277624</v>
      </c>
      <c r="W29" s="23">
        <v>13.5</v>
      </c>
      <c r="X29" s="23">
        <f>VLOOKUP(W29+1,Specific_heat_p[],8,FALSE)</f>
        <v>2.0427</v>
      </c>
      <c r="Y29" s="23">
        <f>VLOOKUP(W29+1,Specific_heat_p[],9,FALSE)</f>
        <v>2.9398</v>
      </c>
      <c r="Z29" s="23">
        <f>ROUND(VLOOKUP(W29+1,Specific_heat_p[],15,FALSE),2)</f>
        <v>1.44</v>
      </c>
      <c r="AA29" s="23">
        <f t="shared" si="0"/>
        <v>0.48889319292820377</v>
      </c>
      <c r="AB29" s="23">
        <f t="shared" si="1"/>
        <v>0.52271002059878136</v>
      </c>
      <c r="AC29" s="23">
        <f>VLOOKUP(W29+1,Specific_heat_p[],2,FALSE)</f>
        <v>196.69</v>
      </c>
      <c r="AM29">
        <v>12</v>
      </c>
      <c r="AN29">
        <v>0.51300000000000001</v>
      </c>
      <c r="AO29">
        <f t="shared" si="2"/>
        <v>0.52430982204243359</v>
      </c>
      <c r="AP29">
        <f t="shared" si="3"/>
        <v>1.1309822042433582E-2</v>
      </c>
    </row>
    <row r="30" spans="1:42" x14ac:dyDescent="0.25">
      <c r="A30">
        <v>15</v>
      </c>
      <c r="B30">
        <v>198.29</v>
      </c>
      <c r="C30">
        <v>7.5923999999999996</v>
      </c>
      <c r="D30">
        <v>0.13170999999999999</v>
      </c>
      <c r="E30">
        <v>2593.4</v>
      </c>
      <c r="F30">
        <v>2791</v>
      </c>
      <c r="G30">
        <v>6.4429999999999996</v>
      </c>
      <c r="H30">
        <v>2.0541999999999998</v>
      </c>
      <c r="I30">
        <v>2.9636</v>
      </c>
      <c r="J30">
        <v>503.75</v>
      </c>
      <c r="K30">
        <v>2.4942000000000002</v>
      </c>
      <c r="L30">
        <v>1.5608E-5</v>
      </c>
      <c r="M30">
        <v>3.8096999999999999E-2</v>
      </c>
      <c r="N30" t="s">
        <v>344</v>
      </c>
      <c r="O30">
        <f>Specific_heat_p[[#This Row],[Cp (J/g*K)]]/Specific_heat_p[[#This Row],[Cv (J/g*K)]]</f>
        <v>1.4427027553305425</v>
      </c>
      <c r="W30" s="23">
        <v>14</v>
      </c>
      <c r="X30" s="23">
        <f>VLOOKUP(W30+1,Specific_heat_p[],8,FALSE)</f>
        <v>2.0541999999999998</v>
      </c>
      <c r="Y30" s="23">
        <f>VLOOKUP(W30+1,Specific_heat_p[],9,FALSE)</f>
        <v>2.9636</v>
      </c>
      <c r="Z30" s="23">
        <f>ROUND(VLOOKUP(W30+1,Specific_heat_p[],15,FALSE),2)</f>
        <v>1.44</v>
      </c>
      <c r="AA30" s="23">
        <f t="shared" si="0"/>
        <v>0.48889319292820377</v>
      </c>
      <c r="AB30" s="23">
        <f t="shared" si="1"/>
        <v>0.52182226516764407</v>
      </c>
      <c r="AC30" s="23">
        <f>VLOOKUP(W30+1,Specific_heat_p[],2,FALSE)</f>
        <v>198.29</v>
      </c>
      <c r="AM30">
        <v>12.5</v>
      </c>
      <c r="AN30">
        <v>0.51300000000000001</v>
      </c>
      <c r="AO30">
        <f t="shared" si="2"/>
        <v>0.5233254658693226</v>
      </c>
      <c r="AP30">
        <f t="shared" si="3"/>
        <v>1.0325465869322592E-2</v>
      </c>
    </row>
    <row r="31" spans="1:42" x14ac:dyDescent="0.25">
      <c r="A31">
        <v>15.5</v>
      </c>
      <c r="B31">
        <v>199.85</v>
      </c>
      <c r="C31">
        <v>7.8369</v>
      </c>
      <c r="D31">
        <v>0.12759999999999999</v>
      </c>
      <c r="E31">
        <v>2594.1</v>
      </c>
      <c r="F31">
        <v>2791.9</v>
      </c>
      <c r="G31">
        <v>6.4313000000000002</v>
      </c>
      <c r="H31">
        <v>2.0655000000000001</v>
      </c>
      <c r="I31">
        <v>2.9872000000000001</v>
      </c>
      <c r="J31">
        <v>503.91</v>
      </c>
      <c r="K31">
        <v>2.4597000000000002</v>
      </c>
      <c r="L31">
        <v>1.5661000000000001E-5</v>
      </c>
      <c r="M31">
        <v>3.8397000000000001E-2</v>
      </c>
      <c r="N31" t="s">
        <v>344</v>
      </c>
      <c r="O31">
        <f>Specific_heat_p[[#This Row],[Cp (J/g*K)]]/Specific_heat_p[[#This Row],[Cv (J/g*K)]]</f>
        <v>1.446235778261922</v>
      </c>
      <c r="W31" s="23">
        <v>14.5</v>
      </c>
      <c r="X31" s="23">
        <f>VLOOKUP(W31+1,Specific_heat_p[],8,FALSE)</f>
        <v>2.0655000000000001</v>
      </c>
      <c r="Y31" s="23">
        <f>VLOOKUP(W31+1,Specific_heat_p[],9,FALSE)</f>
        <v>2.9872000000000001</v>
      </c>
      <c r="Z31" s="23">
        <f>ROUND(VLOOKUP(W31+1,Specific_heat_p[],15,FALSE),2)</f>
        <v>1.45</v>
      </c>
      <c r="AA31" s="23">
        <f t="shared" si="0"/>
        <v>0.4900529230976195</v>
      </c>
      <c r="AB31" s="23">
        <f t="shared" si="1"/>
        <v>0.52219684426017721</v>
      </c>
      <c r="AC31" s="23">
        <f>VLOOKUP(W31+1,Specific_heat_p[],2,FALSE)</f>
        <v>199.85</v>
      </c>
      <c r="AM31">
        <v>13</v>
      </c>
      <c r="AN31">
        <v>0.51300000000000001</v>
      </c>
      <c r="AO31">
        <f t="shared" si="2"/>
        <v>0.52363028052240501</v>
      </c>
      <c r="AP31">
        <f t="shared" si="3"/>
        <v>1.0630280522405E-2</v>
      </c>
    </row>
    <row r="32" spans="1:42" x14ac:dyDescent="0.25">
      <c r="A32">
        <v>16</v>
      </c>
      <c r="B32">
        <v>201.37</v>
      </c>
      <c r="C32">
        <v>8.0815000000000001</v>
      </c>
      <c r="D32">
        <v>0.12374</v>
      </c>
      <c r="E32">
        <v>2594.8000000000002</v>
      </c>
      <c r="F32">
        <v>2792.8</v>
      </c>
      <c r="G32">
        <v>6.4199000000000002</v>
      </c>
      <c r="H32">
        <v>2.0764999999999998</v>
      </c>
      <c r="I32">
        <v>3.0106000000000002</v>
      </c>
      <c r="J32">
        <v>504.05</v>
      </c>
      <c r="K32">
        <v>2.4266000000000001</v>
      </c>
      <c r="L32">
        <v>1.5713E-5</v>
      </c>
      <c r="M32">
        <v>3.8692999999999998E-2</v>
      </c>
      <c r="N32" t="s">
        <v>344</v>
      </c>
      <c r="O32">
        <f>Specific_heat_p[[#This Row],[Cp (J/g*K)]]/Specific_heat_p[[#This Row],[Cv (J/g*K)]]</f>
        <v>1.4498434866361669</v>
      </c>
      <c r="W32" s="23">
        <v>15</v>
      </c>
      <c r="X32" s="23">
        <f>VLOOKUP(W32+1,Specific_heat_p[],8,FALSE)</f>
        <v>2.0764999999999998</v>
      </c>
      <c r="Y32" s="23">
        <f>VLOOKUP(W32+1,Specific_heat_p[],9,FALSE)</f>
        <v>3.0106000000000002</v>
      </c>
      <c r="Z32" s="23">
        <f>ROUND(VLOOKUP(W32+1,Specific_heat_p[],15,FALSE),2)</f>
        <v>1.45</v>
      </c>
      <c r="AA32" s="23">
        <f t="shared" si="0"/>
        <v>0.4900529230976195</v>
      </c>
      <c r="AB32" s="23">
        <f t="shared" si="1"/>
        <v>0.52135981330568848</v>
      </c>
      <c r="AC32" s="23">
        <f>VLOOKUP(W32+1,Specific_heat_p[],2,FALSE)</f>
        <v>201.37</v>
      </c>
      <c r="AM32">
        <v>13.5</v>
      </c>
      <c r="AN32">
        <v>0.51200000000000001</v>
      </c>
      <c r="AO32">
        <f t="shared" si="2"/>
        <v>0.52271002059878136</v>
      </c>
      <c r="AP32">
        <f t="shared" si="3"/>
        <v>1.0710020598781345E-2</v>
      </c>
    </row>
    <row r="33" spans="1:42" x14ac:dyDescent="0.25">
      <c r="A33">
        <v>16.5</v>
      </c>
      <c r="B33">
        <v>202.86</v>
      </c>
      <c r="C33">
        <v>8.3261000000000003</v>
      </c>
      <c r="D33">
        <v>0.1201</v>
      </c>
      <c r="E33">
        <v>2595.5</v>
      </c>
      <c r="F33">
        <v>2793.7</v>
      </c>
      <c r="G33">
        <v>6.4089</v>
      </c>
      <c r="H33">
        <v>2.0874000000000001</v>
      </c>
      <c r="I33">
        <v>3.0337999999999998</v>
      </c>
      <c r="J33">
        <v>504.17</v>
      </c>
      <c r="K33">
        <v>2.3948</v>
      </c>
      <c r="L33">
        <v>1.5764E-5</v>
      </c>
      <c r="M33">
        <v>3.8984999999999999E-2</v>
      </c>
      <c r="N33" t="s">
        <v>344</v>
      </c>
      <c r="O33">
        <f>Specific_heat_p[[#This Row],[Cp (J/g*K)]]/Specific_heat_p[[#This Row],[Cv (J/g*K)]]</f>
        <v>1.453386988598256</v>
      </c>
      <c r="W33" s="23">
        <v>15.5</v>
      </c>
      <c r="X33" s="23">
        <f>VLOOKUP(W33+1,Specific_heat_p[],8,FALSE)</f>
        <v>2.0874000000000001</v>
      </c>
      <c r="Y33" s="23">
        <f>VLOOKUP(W33+1,Specific_heat_p[],9,FALSE)</f>
        <v>3.0337999999999998</v>
      </c>
      <c r="Z33" s="23">
        <f>ROUND(VLOOKUP(W33+1,Specific_heat_p[],15,FALSE),2)</f>
        <v>1.45</v>
      </c>
      <c r="AA33" s="23">
        <f t="shared" si="0"/>
        <v>0.4900529230976195</v>
      </c>
      <c r="AB33" s="23">
        <f t="shared" si="1"/>
        <v>0.5205431970815082</v>
      </c>
      <c r="AC33" s="23">
        <f>VLOOKUP(W33+1,Specific_heat_p[],2,FALSE)</f>
        <v>202.86</v>
      </c>
      <c r="AM33">
        <v>14</v>
      </c>
      <c r="AN33">
        <v>0.51200000000000001</v>
      </c>
      <c r="AO33">
        <f t="shared" si="2"/>
        <v>0.52182226516764407</v>
      </c>
      <c r="AP33">
        <f t="shared" si="3"/>
        <v>9.822265167644062E-3</v>
      </c>
    </row>
    <row r="34" spans="1:42" x14ac:dyDescent="0.25">
      <c r="A34">
        <v>17</v>
      </c>
      <c r="B34">
        <v>204.31</v>
      </c>
      <c r="C34">
        <v>8.5708000000000002</v>
      </c>
      <c r="D34">
        <v>0.11667</v>
      </c>
      <c r="E34">
        <v>2596.1</v>
      </c>
      <c r="F34">
        <v>2794.5</v>
      </c>
      <c r="G34">
        <v>6.3981000000000003</v>
      </c>
      <c r="H34">
        <v>2.0981000000000001</v>
      </c>
      <c r="I34">
        <v>3.0568</v>
      </c>
      <c r="J34">
        <v>504.29</v>
      </c>
      <c r="K34">
        <v>2.3641999999999999</v>
      </c>
      <c r="L34">
        <v>1.5814000000000001E-5</v>
      </c>
      <c r="M34">
        <v>3.9273000000000002E-2</v>
      </c>
      <c r="N34" t="s">
        <v>344</v>
      </c>
      <c r="O34">
        <f>Specific_heat_p[[#This Row],[Cp (J/g*K)]]/Specific_heat_p[[#This Row],[Cv (J/g*K)]]</f>
        <v>1.4569372289214051</v>
      </c>
      <c r="W34" s="23">
        <v>16</v>
      </c>
      <c r="X34" s="23">
        <f>VLOOKUP(W34+1,Specific_heat_p[],8,FALSE)</f>
        <v>2.0981000000000001</v>
      </c>
      <c r="Y34" s="23">
        <f>VLOOKUP(W34+1,Specific_heat_p[],9,FALSE)</f>
        <v>3.0568</v>
      </c>
      <c r="Z34" s="23">
        <f>ROUND(VLOOKUP(W34+1,Specific_heat_p[],15,FALSE),2)</f>
        <v>1.46</v>
      </c>
      <c r="AA34" s="23">
        <f t="shared" si="0"/>
        <v>0.49120522739186367</v>
      </c>
      <c r="AB34" s="23">
        <f t="shared" si="1"/>
        <v>0.52097431504847347</v>
      </c>
      <c r="AC34" s="23">
        <f>VLOOKUP(W34+1,Specific_heat_p[],2,FALSE)</f>
        <v>204.31</v>
      </c>
      <c r="AM34">
        <v>14.5</v>
      </c>
      <c r="AN34">
        <v>0.51100000000000001</v>
      </c>
      <c r="AO34">
        <f t="shared" si="2"/>
        <v>0.52219684426017721</v>
      </c>
      <c r="AP34">
        <f t="shared" si="3"/>
        <v>1.1196844260177197E-2</v>
      </c>
    </row>
    <row r="35" spans="1:42" x14ac:dyDescent="0.25">
      <c r="A35">
        <v>17.5</v>
      </c>
      <c r="B35">
        <v>205.73</v>
      </c>
      <c r="C35">
        <v>8.8155999999999999</v>
      </c>
      <c r="D35">
        <v>0.11343</v>
      </c>
      <c r="E35">
        <v>2596.6999999999998</v>
      </c>
      <c r="F35">
        <v>2795.2</v>
      </c>
      <c r="G35">
        <v>6.3876999999999997</v>
      </c>
      <c r="H35">
        <v>2.1086</v>
      </c>
      <c r="I35">
        <v>3.0796000000000001</v>
      </c>
      <c r="J35">
        <v>504.38</v>
      </c>
      <c r="K35">
        <v>2.3348</v>
      </c>
      <c r="L35">
        <v>1.5862000000000002E-5</v>
      </c>
      <c r="M35">
        <v>3.9558000000000003E-2</v>
      </c>
      <c r="N35" t="s">
        <v>344</v>
      </c>
      <c r="O35">
        <f>Specific_heat_p[[#This Row],[Cp (J/g*K)]]/Specific_heat_p[[#This Row],[Cv (J/g*K)]]</f>
        <v>1.4604951152423409</v>
      </c>
      <c r="W35" s="23">
        <v>16.5</v>
      </c>
      <c r="X35" s="23">
        <f>VLOOKUP(W35+1,Specific_heat_p[],8,FALSE)</f>
        <v>2.1086</v>
      </c>
      <c r="Y35" s="23">
        <f>VLOOKUP(W35+1,Specific_heat_p[],9,FALSE)</f>
        <v>3.0796000000000001</v>
      </c>
      <c r="Z35" s="23">
        <f>ROUND(VLOOKUP(W35+1,Specific_heat_p[],15,FALSE),2)</f>
        <v>1.46</v>
      </c>
      <c r="AA35" s="23">
        <f t="shared" si="0"/>
        <v>0.49120522739186367</v>
      </c>
      <c r="AB35" s="23">
        <f t="shared" si="1"/>
        <v>0.52020133146891201</v>
      </c>
      <c r="AC35" s="23">
        <f>VLOOKUP(W35+1,Specific_heat_p[],2,FALSE)</f>
        <v>205.73</v>
      </c>
      <c r="AM35">
        <v>15</v>
      </c>
      <c r="AN35">
        <v>0.51100000000000001</v>
      </c>
      <c r="AO35">
        <f t="shared" si="2"/>
        <v>0.52135981330568848</v>
      </c>
      <c r="AP35">
        <f t="shared" si="3"/>
        <v>1.035981330568847E-2</v>
      </c>
    </row>
    <row r="36" spans="1:42" x14ac:dyDescent="0.25">
      <c r="A36">
        <v>18</v>
      </c>
      <c r="B36">
        <v>207.11</v>
      </c>
      <c r="C36">
        <v>9.0606000000000009</v>
      </c>
      <c r="D36">
        <v>0.11037</v>
      </c>
      <c r="E36">
        <v>2597.1999999999998</v>
      </c>
      <c r="F36">
        <v>2795.9</v>
      </c>
      <c r="G36">
        <v>6.3775000000000004</v>
      </c>
      <c r="H36">
        <v>2.1189</v>
      </c>
      <c r="I36">
        <v>3.1021999999999998</v>
      </c>
      <c r="J36">
        <v>504.47</v>
      </c>
      <c r="K36">
        <v>2.3064</v>
      </c>
      <c r="L36">
        <v>1.5909999999999998E-5</v>
      </c>
      <c r="M36">
        <v>3.9838999999999999E-2</v>
      </c>
      <c r="N36" t="s">
        <v>344</v>
      </c>
      <c r="O36">
        <f>Specific_heat_p[[#This Row],[Cp (J/g*K)]]/Specific_heat_p[[#This Row],[Cv (J/g*K)]]</f>
        <v>1.4640615413658029</v>
      </c>
      <c r="W36" s="23">
        <v>17</v>
      </c>
      <c r="X36" s="23">
        <f>VLOOKUP(W36+1,Specific_heat_p[],8,FALSE)</f>
        <v>2.1189</v>
      </c>
      <c r="Y36" s="23">
        <f>VLOOKUP(W36+1,Specific_heat_p[],9,FALSE)</f>
        <v>3.1021999999999998</v>
      </c>
      <c r="Z36" s="23">
        <f>ROUND(VLOOKUP(W36+1,Specific_heat_p[],15,FALSE),2)</f>
        <v>1.46</v>
      </c>
      <c r="AA36" s="23">
        <f t="shared" si="0"/>
        <v>0.49120522739186367</v>
      </c>
      <c r="AB36" s="23">
        <f t="shared" si="1"/>
        <v>0.5194534092236367</v>
      </c>
      <c r="AC36" s="23">
        <f>VLOOKUP(W36+1,Specific_heat_p[],2,FALSE)</f>
        <v>207.11</v>
      </c>
      <c r="AM36">
        <v>15.5</v>
      </c>
      <c r="AN36">
        <v>0.51</v>
      </c>
      <c r="AO36">
        <f t="shared" si="2"/>
        <v>0.5205431970815082</v>
      </c>
      <c r="AP36">
        <f t="shared" si="3"/>
        <v>1.0543197081508193E-2</v>
      </c>
    </row>
    <row r="37" spans="1:42" x14ac:dyDescent="0.25">
      <c r="A37">
        <v>18.5</v>
      </c>
      <c r="B37">
        <v>208.47</v>
      </c>
      <c r="C37">
        <v>9.3056000000000001</v>
      </c>
      <c r="D37">
        <v>0.10746</v>
      </c>
      <c r="E37">
        <v>2597.8000000000002</v>
      </c>
      <c r="F37">
        <v>2796.6</v>
      </c>
      <c r="G37">
        <v>6.3674999999999997</v>
      </c>
      <c r="H37">
        <v>2.129</v>
      </c>
      <c r="I37">
        <v>3.1246</v>
      </c>
      <c r="J37">
        <v>504.54</v>
      </c>
      <c r="K37">
        <v>2.2791000000000001</v>
      </c>
      <c r="L37">
        <v>1.5956000000000001E-5</v>
      </c>
      <c r="M37">
        <v>4.0118000000000001E-2</v>
      </c>
      <c r="N37" t="s">
        <v>344</v>
      </c>
      <c r="O37">
        <f>Specific_heat_p[[#This Row],[Cp (J/g*K)]]/Specific_heat_p[[#This Row],[Cv (J/g*K)]]</f>
        <v>1.4676373884452796</v>
      </c>
      <c r="W37" s="23">
        <v>17.5</v>
      </c>
      <c r="X37" s="23">
        <f>VLOOKUP(W37+1,Specific_heat_p[],8,FALSE)</f>
        <v>2.129</v>
      </c>
      <c r="Y37" s="23">
        <f>VLOOKUP(W37+1,Specific_heat_p[],9,FALSE)</f>
        <v>3.1246</v>
      </c>
      <c r="Z37" s="23">
        <f>ROUND(VLOOKUP(W37+1,Specific_heat_p[],15,FALSE),2)</f>
        <v>1.47</v>
      </c>
      <c r="AA37" s="23">
        <f t="shared" si="0"/>
        <v>0.49235019102241029</v>
      </c>
      <c r="AB37" s="23">
        <f t="shared" si="1"/>
        <v>0.51992857102372825</v>
      </c>
      <c r="AC37" s="23">
        <f>VLOOKUP(W37+1,Specific_heat_p[],2,FALSE)</f>
        <v>208.47</v>
      </c>
      <c r="AM37">
        <v>16</v>
      </c>
      <c r="AN37">
        <v>0.51</v>
      </c>
      <c r="AO37">
        <f t="shared" si="2"/>
        <v>0.52097431504847347</v>
      </c>
      <c r="AP37">
        <f t="shared" si="3"/>
        <v>1.097431504847346E-2</v>
      </c>
    </row>
    <row r="38" spans="1:42" x14ac:dyDescent="0.25">
      <c r="A38">
        <v>19</v>
      </c>
      <c r="B38">
        <v>209.8</v>
      </c>
      <c r="C38">
        <v>9.5508000000000006</v>
      </c>
      <c r="D38">
        <v>0.1047</v>
      </c>
      <c r="E38">
        <v>2598.1999999999998</v>
      </c>
      <c r="F38">
        <v>2797.2</v>
      </c>
      <c r="G38">
        <v>6.3578000000000001</v>
      </c>
      <c r="H38">
        <v>2.1389999999999998</v>
      </c>
      <c r="I38">
        <v>3.1469</v>
      </c>
      <c r="J38">
        <v>504.61</v>
      </c>
      <c r="K38">
        <v>2.2526999999999999</v>
      </c>
      <c r="L38">
        <v>1.6002E-5</v>
      </c>
      <c r="M38">
        <v>4.0392999999999998E-2</v>
      </c>
      <c r="N38" t="s">
        <v>344</v>
      </c>
      <c r="O38">
        <f>Specific_heat_p[[#This Row],[Cp (J/g*K)]]/Specific_heat_p[[#This Row],[Cv (J/g*K)]]</f>
        <v>1.4712014960261806</v>
      </c>
      <c r="W38" s="23">
        <v>18</v>
      </c>
      <c r="X38" s="23">
        <f>VLOOKUP(W38+1,Specific_heat_p[],8,FALSE)</f>
        <v>2.1389999999999998</v>
      </c>
      <c r="Y38" s="23">
        <f>VLOOKUP(W38+1,Specific_heat_p[],9,FALSE)</f>
        <v>3.1469</v>
      </c>
      <c r="Z38" s="23">
        <f>ROUND(VLOOKUP(W38+1,Specific_heat_p[],15,FALSE),2)</f>
        <v>1.47</v>
      </c>
      <c r="AA38" s="23">
        <f t="shared" si="0"/>
        <v>0.49235019102241029</v>
      </c>
      <c r="AB38" s="23">
        <f t="shared" si="1"/>
        <v>0.51921215965456557</v>
      </c>
      <c r="AC38" s="23">
        <f>VLOOKUP(W38+1,Specific_heat_p[],2,FALSE)</f>
        <v>209.8</v>
      </c>
      <c r="AM38">
        <v>17</v>
      </c>
      <c r="AN38">
        <v>0.50990000000000002</v>
      </c>
      <c r="AO38">
        <f t="shared" si="2"/>
        <v>0.5194534092236367</v>
      </c>
      <c r="AP38">
        <f t="shared" si="3"/>
        <v>9.5534092236366774E-3</v>
      </c>
    </row>
    <row r="39" spans="1:42" x14ac:dyDescent="0.25">
      <c r="A39">
        <v>19.5</v>
      </c>
      <c r="B39">
        <v>211.1</v>
      </c>
      <c r="C39">
        <v>9.7962000000000007</v>
      </c>
      <c r="D39">
        <v>0.10208</v>
      </c>
      <c r="E39">
        <v>2598.6999999999998</v>
      </c>
      <c r="F39">
        <v>2797.8</v>
      </c>
      <c r="G39">
        <v>6.3483000000000001</v>
      </c>
      <c r="H39">
        <v>2.1488</v>
      </c>
      <c r="I39">
        <v>3.169</v>
      </c>
      <c r="J39">
        <v>504.66</v>
      </c>
      <c r="K39">
        <v>2.2271999999999998</v>
      </c>
      <c r="L39">
        <v>1.6047000000000001E-5</v>
      </c>
      <c r="M39">
        <v>4.0666000000000001E-2</v>
      </c>
      <c r="N39" t="s">
        <v>344</v>
      </c>
      <c r="O39">
        <f>Specific_heat_p[[#This Row],[Cp (J/g*K)]]/Specific_heat_p[[#This Row],[Cv (J/g*K)]]</f>
        <v>1.474776619508563</v>
      </c>
      <c r="W39" s="23">
        <v>18.5</v>
      </c>
      <c r="X39" s="23">
        <f>VLOOKUP(W39+1,Specific_heat_p[],8,FALSE)</f>
        <v>2.1488</v>
      </c>
      <c r="Y39" s="23">
        <f>VLOOKUP(W39+1,Specific_heat_p[],9,FALSE)</f>
        <v>3.169</v>
      </c>
      <c r="Z39" s="23">
        <f>ROUND(VLOOKUP(W39+1,Specific_heat_p[],15,FALSE),2)</f>
        <v>1.47</v>
      </c>
      <c r="AA39" s="23">
        <f t="shared" si="0"/>
        <v>0.49235019102241029</v>
      </c>
      <c r="AB39" s="23">
        <f t="shared" si="1"/>
        <v>0.5185147622146794</v>
      </c>
      <c r="AC39" s="23">
        <f>VLOOKUP(W39+1,Specific_heat_p[],2,FALSE)</f>
        <v>211.1</v>
      </c>
      <c r="AM39">
        <v>18</v>
      </c>
      <c r="AN39">
        <v>0.50980000000000003</v>
      </c>
      <c r="AO39">
        <f t="shared" si="2"/>
        <v>0.51921215965456557</v>
      </c>
      <c r="AP39">
        <f t="shared" si="3"/>
        <v>9.4121596545655439E-3</v>
      </c>
    </row>
    <row r="40" spans="1:42" x14ac:dyDescent="0.25">
      <c r="A40">
        <v>20</v>
      </c>
      <c r="B40">
        <v>212.38</v>
      </c>
      <c r="C40">
        <v>10.042</v>
      </c>
      <c r="D40">
        <v>9.9585000000000007E-2</v>
      </c>
      <c r="E40">
        <v>2599.1</v>
      </c>
      <c r="F40">
        <v>2798.3</v>
      </c>
      <c r="G40">
        <v>6.3390000000000004</v>
      </c>
      <c r="H40">
        <v>2.1585000000000001</v>
      </c>
      <c r="I40">
        <v>3.1909999999999998</v>
      </c>
      <c r="J40">
        <v>504.7</v>
      </c>
      <c r="K40">
        <v>2.2025000000000001</v>
      </c>
      <c r="L40">
        <v>1.6090999999999999E-5</v>
      </c>
      <c r="M40">
        <v>4.0936E-2</v>
      </c>
      <c r="N40" t="s">
        <v>344</v>
      </c>
      <c r="O40">
        <f>Specific_heat_p[[#This Row],[Cp (J/g*K)]]/Specific_heat_p[[#This Row],[Cv (J/g*K)]]</f>
        <v>1.478341440815381</v>
      </c>
      <c r="W40" s="23">
        <v>19</v>
      </c>
      <c r="X40" s="23">
        <f>VLOOKUP(W40+1,Specific_heat_p[],8,FALSE)</f>
        <v>2.1585000000000001</v>
      </c>
      <c r="Y40" s="23">
        <f>VLOOKUP(W40+1,Specific_heat_p[],9,FALSE)</f>
        <v>3.1909999999999998</v>
      </c>
      <c r="Z40" s="23">
        <f>ROUND(VLOOKUP(W40+1,Specific_heat_p[],15,FALSE),2)</f>
        <v>1.48</v>
      </c>
      <c r="AA40" s="23">
        <f t="shared" si="0"/>
        <v>0.49348789773840479</v>
      </c>
      <c r="AB40" s="23">
        <f t="shared" si="1"/>
        <v>0.5190274189343923</v>
      </c>
      <c r="AC40" s="23">
        <f>VLOOKUP(W40+1,Specific_heat_p[],2,FALSE)</f>
        <v>212.38</v>
      </c>
      <c r="AM40">
        <v>19</v>
      </c>
      <c r="AN40">
        <v>0.50970000000000004</v>
      </c>
      <c r="AO40">
        <f t="shared" si="2"/>
        <v>0.5190274189343923</v>
      </c>
      <c r="AP40">
        <f t="shared" si="3"/>
        <v>9.327418934392262E-3</v>
      </c>
    </row>
    <row r="41" spans="1:42" x14ac:dyDescent="0.25">
      <c r="A41">
        <v>20.5</v>
      </c>
      <c r="B41">
        <v>213.63</v>
      </c>
      <c r="C41">
        <v>10.287000000000001</v>
      </c>
      <c r="D41">
        <v>9.7207000000000002E-2</v>
      </c>
      <c r="E41">
        <v>2599.5</v>
      </c>
      <c r="F41">
        <v>2798.8</v>
      </c>
      <c r="G41">
        <v>6.3299000000000003</v>
      </c>
      <c r="H41">
        <v>2.1680000000000001</v>
      </c>
      <c r="I41">
        <v>3.2128999999999999</v>
      </c>
      <c r="J41">
        <v>504.73</v>
      </c>
      <c r="K41">
        <v>2.1787000000000001</v>
      </c>
      <c r="L41">
        <v>1.6133999999999998E-5</v>
      </c>
      <c r="M41">
        <v>4.1202999999999997E-2</v>
      </c>
      <c r="N41" t="s">
        <v>344</v>
      </c>
      <c r="O41">
        <f>Specific_heat_p[[#This Row],[Cp (J/g*K)]]/Specific_heat_p[[#This Row],[Cv (J/g*K)]]</f>
        <v>1.4819649446494463</v>
      </c>
      <c r="W41" s="23">
        <v>19.5</v>
      </c>
      <c r="X41" s="23">
        <f>VLOOKUP(W41+1,Specific_heat_p[],8,FALSE)</f>
        <v>2.1680000000000001</v>
      </c>
      <c r="Y41" s="23">
        <f>VLOOKUP(W41+1,Specific_heat_p[],9,FALSE)</f>
        <v>3.2128999999999999</v>
      </c>
      <c r="Z41" s="23">
        <f>ROUND(VLOOKUP(W41+1,Specific_heat_p[],15,FALSE),2)</f>
        <v>1.48</v>
      </c>
      <c r="AA41" s="23">
        <f t="shared" si="0"/>
        <v>0.49348789773840479</v>
      </c>
      <c r="AB41" s="23">
        <f t="shared" si="1"/>
        <v>0.51836058657501816</v>
      </c>
      <c r="AC41" s="23">
        <f>VLOOKUP(W41+1,Specific_heat_p[],2,FALSE)</f>
        <v>213.63</v>
      </c>
      <c r="AM41">
        <v>20</v>
      </c>
      <c r="AN41">
        <v>0.50960000000000005</v>
      </c>
      <c r="AO41">
        <f t="shared" si="2"/>
        <v>0.51889294154686649</v>
      </c>
      <c r="AP41">
        <f t="shared" si="3"/>
        <v>9.29294154686644E-3</v>
      </c>
    </row>
    <row r="42" spans="1:42" x14ac:dyDescent="0.25">
      <c r="A42">
        <v>21</v>
      </c>
      <c r="B42">
        <v>214.86</v>
      </c>
      <c r="C42">
        <v>10.532999999999999</v>
      </c>
      <c r="D42">
        <v>9.4937999999999995E-2</v>
      </c>
      <c r="E42">
        <v>2599.9</v>
      </c>
      <c r="F42">
        <v>2799.3</v>
      </c>
      <c r="G42">
        <v>6.3209999999999997</v>
      </c>
      <c r="H42">
        <v>2.1774</v>
      </c>
      <c r="I42">
        <v>3.2347000000000001</v>
      </c>
      <c r="J42">
        <v>504.76</v>
      </c>
      <c r="K42">
        <v>2.1555</v>
      </c>
      <c r="L42">
        <v>1.6175999999999999E-5</v>
      </c>
      <c r="M42">
        <v>4.1467999999999998E-2</v>
      </c>
      <c r="N42" t="s">
        <v>344</v>
      </c>
      <c r="O42">
        <f>Specific_heat_p[[#This Row],[Cp (J/g*K)]]/Specific_heat_p[[#This Row],[Cv (J/g*K)]]</f>
        <v>1.4855791310737578</v>
      </c>
      <c r="W42" s="23">
        <v>20</v>
      </c>
      <c r="X42" s="23">
        <f>VLOOKUP(W42+1,Specific_heat_p[],8,FALSE)</f>
        <v>2.1774</v>
      </c>
      <c r="Y42" s="23">
        <f>VLOOKUP(W42+1,Specific_heat_p[],9,FALSE)</f>
        <v>3.2347000000000001</v>
      </c>
      <c r="Z42" s="23">
        <f>ROUND(VLOOKUP(W42+1,Specific_heat_p[],15,FALSE),2)</f>
        <v>1.49</v>
      </c>
      <c r="AA42" s="23">
        <f t="shared" si="0"/>
        <v>0.49461842986064325</v>
      </c>
      <c r="AB42" s="23">
        <f t="shared" si="1"/>
        <v>0.51889294154686649</v>
      </c>
      <c r="AC42" s="23">
        <f>VLOOKUP(W42+1,Specific_heat_p[],2,FALSE)</f>
        <v>214.86</v>
      </c>
      <c r="AM42">
        <v>21</v>
      </c>
      <c r="AN42">
        <v>0.50949999999999995</v>
      </c>
      <c r="AO42">
        <f t="shared" si="2"/>
        <v>0.51762696599750002</v>
      </c>
      <c r="AP42">
        <f t="shared" si="3"/>
        <v>8.1269659975000685E-3</v>
      </c>
    </row>
    <row r="43" spans="1:42" x14ac:dyDescent="0.25">
      <c r="A43">
        <v>21.5</v>
      </c>
      <c r="B43">
        <v>216.06</v>
      </c>
      <c r="C43">
        <v>10.779</v>
      </c>
      <c r="D43">
        <v>9.2771000000000006E-2</v>
      </c>
      <c r="E43">
        <v>2600.1999999999998</v>
      </c>
      <c r="F43">
        <v>2799.7</v>
      </c>
      <c r="G43">
        <v>6.3122999999999996</v>
      </c>
      <c r="H43">
        <v>2.1867000000000001</v>
      </c>
      <c r="I43">
        <v>3.2563</v>
      </c>
      <c r="J43">
        <v>504.77</v>
      </c>
      <c r="K43">
        <v>2.1331000000000002</v>
      </c>
      <c r="L43">
        <v>1.6218E-5</v>
      </c>
      <c r="M43">
        <v>4.1730999999999997E-2</v>
      </c>
      <c r="N43" t="s">
        <v>344</v>
      </c>
      <c r="O43">
        <f>Specific_heat_p[[#This Row],[Cp (J/g*K)]]/Specific_heat_p[[#This Row],[Cv (J/g*K)]]</f>
        <v>1.4891388850779712</v>
      </c>
      <c r="W43" s="23">
        <v>20.5</v>
      </c>
      <c r="X43" s="23">
        <f>VLOOKUP(W43+1,Specific_heat_p[],8,FALSE)</f>
        <v>2.1867000000000001</v>
      </c>
      <c r="Y43" s="23">
        <f>VLOOKUP(W43+1,Specific_heat_p[],9,FALSE)</f>
        <v>3.2563</v>
      </c>
      <c r="Z43" s="23">
        <f>ROUND(VLOOKUP(W43+1,Specific_heat_p[],15,FALSE),2)</f>
        <v>1.49</v>
      </c>
      <c r="AA43" s="23">
        <f t="shared" si="0"/>
        <v>0.49461842986064325</v>
      </c>
      <c r="AB43" s="23">
        <f t="shared" si="1"/>
        <v>0.51825614564941413</v>
      </c>
      <c r="AC43" s="23">
        <f>VLOOKUP(W43+1,Specific_heat_p[],2,FALSE)</f>
        <v>216.06</v>
      </c>
      <c r="AM43">
        <v>22</v>
      </c>
      <c r="AN43">
        <v>0.50949999999999995</v>
      </c>
      <c r="AO43">
        <f t="shared" si="2"/>
        <v>0.5175850696211487</v>
      </c>
      <c r="AP43">
        <f t="shared" si="3"/>
        <v>8.0850696211487438E-3</v>
      </c>
    </row>
    <row r="44" spans="1:42" x14ac:dyDescent="0.25">
      <c r="A44">
        <v>22</v>
      </c>
      <c r="B44">
        <v>217.25</v>
      </c>
      <c r="C44">
        <v>11.026</v>
      </c>
      <c r="D44">
        <v>9.0698000000000001E-2</v>
      </c>
      <c r="E44">
        <v>2600.6</v>
      </c>
      <c r="F44">
        <v>2800.1</v>
      </c>
      <c r="G44">
        <v>6.3037999999999998</v>
      </c>
      <c r="H44">
        <v>2.1958000000000002</v>
      </c>
      <c r="I44">
        <v>3.2778</v>
      </c>
      <c r="J44">
        <v>504.78</v>
      </c>
      <c r="K44">
        <v>2.1114000000000002</v>
      </c>
      <c r="L44">
        <v>1.6259000000000001E-5</v>
      </c>
      <c r="M44">
        <v>4.1991000000000001E-2</v>
      </c>
      <c r="N44" t="s">
        <v>344</v>
      </c>
      <c r="O44">
        <f>Specific_heat_p[[#This Row],[Cp (J/g*K)]]/Specific_heat_p[[#This Row],[Cv (J/g*K)]]</f>
        <v>1.4927589033609616</v>
      </c>
      <c r="W44" s="23">
        <v>21</v>
      </c>
      <c r="X44" s="23">
        <f>VLOOKUP(W44+1,Specific_heat_p[],8,FALSE)</f>
        <v>2.1958000000000002</v>
      </c>
      <c r="Y44" s="23">
        <f>VLOOKUP(W44+1,Specific_heat_p[],9,FALSE)</f>
        <v>3.2778</v>
      </c>
      <c r="Z44" s="23">
        <f>ROUND(VLOOKUP(W44+1,Specific_heat_p[],15,FALSE),2)</f>
        <v>1.49</v>
      </c>
      <c r="AA44" s="23">
        <f t="shared" si="0"/>
        <v>0.49461842986064325</v>
      </c>
      <c r="AB44" s="23">
        <f t="shared" si="1"/>
        <v>0.51762696599750002</v>
      </c>
      <c r="AC44" s="23">
        <f>VLOOKUP(W44+1,Specific_heat_p[],2,FALSE)</f>
        <v>217.25</v>
      </c>
      <c r="AM44">
        <v>23</v>
      </c>
      <c r="AN44">
        <v>0.50949999999999995</v>
      </c>
      <c r="AO44">
        <f t="shared" si="2"/>
        <v>0.5175807254581023</v>
      </c>
      <c r="AP44">
        <f t="shared" si="3"/>
        <v>8.0807254581023447E-3</v>
      </c>
    </row>
    <row r="45" spans="1:42" x14ac:dyDescent="0.25">
      <c r="A45">
        <v>22.5</v>
      </c>
      <c r="B45">
        <v>218.41</v>
      </c>
      <c r="C45">
        <v>11.272</v>
      </c>
      <c r="D45">
        <v>8.8715000000000002E-2</v>
      </c>
      <c r="E45">
        <v>2600.9</v>
      </c>
      <c r="F45">
        <v>2800.5</v>
      </c>
      <c r="G45">
        <v>6.2953999999999999</v>
      </c>
      <c r="H45">
        <v>2.2048999999999999</v>
      </c>
      <c r="I45">
        <v>3.2991999999999999</v>
      </c>
      <c r="J45">
        <v>504.78</v>
      </c>
      <c r="K45">
        <v>2.0903</v>
      </c>
      <c r="L45">
        <v>1.6299000000000001E-5</v>
      </c>
      <c r="M45">
        <v>4.2250000000000003E-2</v>
      </c>
      <c r="N45" t="s">
        <v>344</v>
      </c>
      <c r="O45">
        <f>Specific_heat_p[[#This Row],[Cp (J/g*K)]]/Specific_heat_p[[#This Row],[Cv (J/g*K)]]</f>
        <v>1.4963036872420519</v>
      </c>
      <c r="W45" s="23">
        <v>21.5</v>
      </c>
      <c r="X45" s="23">
        <f>VLOOKUP(W45+1,Specific_heat_p[],8,FALSE)</f>
        <v>2.2048999999999999</v>
      </c>
      <c r="Y45" s="23">
        <f>VLOOKUP(W45+1,Specific_heat_p[],9,FALSE)</f>
        <v>3.2991999999999999</v>
      </c>
      <c r="Z45" s="23">
        <f>ROUND(VLOOKUP(W45+1,Specific_heat_p[],15,FALSE),2)</f>
        <v>1.5</v>
      </c>
      <c r="AA45" s="23">
        <f t="shared" si="0"/>
        <v>0.49574186831454947</v>
      </c>
      <c r="AB45" s="23">
        <f t="shared" si="1"/>
        <v>0.51819015863076967</v>
      </c>
      <c r="AC45" s="23">
        <f>VLOOKUP(W45+1,Specific_heat_p[],2,FALSE)</f>
        <v>218.41</v>
      </c>
      <c r="AM45">
        <v>24</v>
      </c>
      <c r="AN45">
        <v>0.50949999999999995</v>
      </c>
      <c r="AO45">
        <f t="shared" si="2"/>
        <v>0.51645500480947237</v>
      </c>
      <c r="AP45">
        <f t="shared" si="3"/>
        <v>6.9550048094724204E-3</v>
      </c>
    </row>
    <row r="46" spans="1:42" x14ac:dyDescent="0.25">
      <c r="A46">
        <v>23</v>
      </c>
      <c r="B46">
        <v>219.56</v>
      </c>
      <c r="C46">
        <v>11.519</v>
      </c>
      <c r="D46">
        <v>8.6815000000000003E-2</v>
      </c>
      <c r="E46">
        <v>2601.1</v>
      </c>
      <c r="F46">
        <v>2800.8</v>
      </c>
      <c r="G46">
        <v>6.2872000000000003</v>
      </c>
      <c r="H46">
        <v>2.2138</v>
      </c>
      <c r="I46">
        <v>3.3205</v>
      </c>
      <c r="J46">
        <v>504.77</v>
      </c>
      <c r="K46">
        <v>2.0699000000000001</v>
      </c>
      <c r="L46">
        <v>1.6339000000000001E-5</v>
      </c>
      <c r="M46">
        <v>4.2506000000000002E-2</v>
      </c>
      <c r="N46" t="s">
        <v>344</v>
      </c>
      <c r="O46">
        <f>Specific_heat_p[[#This Row],[Cp (J/g*K)]]/Specific_heat_p[[#This Row],[Cv (J/g*K)]]</f>
        <v>1.4999096576023128</v>
      </c>
      <c r="W46" s="23">
        <v>22</v>
      </c>
      <c r="X46" s="23">
        <f>VLOOKUP(W46+1,Specific_heat_p[],8,FALSE)</f>
        <v>2.2138</v>
      </c>
      <c r="Y46" s="23">
        <f>VLOOKUP(W46+1,Specific_heat_p[],9,FALSE)</f>
        <v>3.3205</v>
      </c>
      <c r="Z46" s="23">
        <f>ROUND(VLOOKUP(W46+1,Specific_heat_p[],15,FALSE),2)</f>
        <v>1.5</v>
      </c>
      <c r="AA46" s="23">
        <f t="shared" si="0"/>
        <v>0.49574186831454947</v>
      </c>
      <c r="AB46" s="23">
        <f t="shared" si="1"/>
        <v>0.5175850696211487</v>
      </c>
      <c r="AC46" s="23">
        <f>VLOOKUP(W46+1,Specific_heat_p[],2,FALSE)</f>
        <v>219.56</v>
      </c>
      <c r="AM46">
        <v>25</v>
      </c>
      <c r="AN46">
        <v>0.50949999999999995</v>
      </c>
      <c r="AO46">
        <f t="shared" si="2"/>
        <v>0.51651838620895918</v>
      </c>
      <c r="AP46">
        <f t="shared" si="3"/>
        <v>7.0183862089592264E-3</v>
      </c>
    </row>
    <row r="47" spans="1:42" x14ac:dyDescent="0.25">
      <c r="A47">
        <v>23.5</v>
      </c>
      <c r="B47">
        <v>220.68</v>
      </c>
      <c r="C47">
        <v>11.766</v>
      </c>
      <c r="D47">
        <v>8.4992999999999999E-2</v>
      </c>
      <c r="E47">
        <v>2601.4</v>
      </c>
      <c r="F47">
        <v>2801.1</v>
      </c>
      <c r="G47">
        <v>6.2790999999999997</v>
      </c>
      <c r="H47">
        <v>2.2225999999999999</v>
      </c>
      <c r="I47">
        <v>3.3418000000000001</v>
      </c>
      <c r="J47">
        <v>504.76</v>
      </c>
      <c r="K47">
        <v>2.0499999999999998</v>
      </c>
      <c r="L47">
        <v>1.6378000000000001E-5</v>
      </c>
      <c r="M47">
        <v>4.2759999999999999E-2</v>
      </c>
      <c r="N47" t="s">
        <v>344</v>
      </c>
      <c r="O47">
        <f>Specific_heat_p[[#This Row],[Cp (J/g*K)]]/Specific_heat_p[[#This Row],[Cv (J/g*K)]]</f>
        <v>1.5035543957527222</v>
      </c>
      <c r="W47" s="23">
        <v>22.5</v>
      </c>
      <c r="X47" s="23">
        <f>VLOOKUP(W47+1,Specific_heat_p[],8,FALSE)</f>
        <v>2.2225999999999999</v>
      </c>
      <c r="Y47" s="23">
        <f>VLOOKUP(W47+1,Specific_heat_p[],9,FALSE)</f>
        <v>3.3418000000000001</v>
      </c>
      <c r="Z47" s="23">
        <f>ROUND(VLOOKUP(W47+1,Specific_heat_p[],15,FALSE),2)</f>
        <v>1.5</v>
      </c>
      <c r="AA47" s="23">
        <f t="shared" si="0"/>
        <v>0.49574186831454947</v>
      </c>
      <c r="AB47" s="23">
        <f t="shared" si="1"/>
        <v>0.51699779835718673</v>
      </c>
      <c r="AC47" s="23">
        <f>VLOOKUP(W47+1,Specific_heat_p[],2,FALSE)</f>
        <v>220.68</v>
      </c>
      <c r="AM47">
        <v>26</v>
      </c>
      <c r="AN47">
        <v>0.50949999999999995</v>
      </c>
      <c r="AO47">
        <f t="shared" si="2"/>
        <v>0.51661275273918994</v>
      </c>
      <c r="AP47">
        <f t="shared" si="3"/>
        <v>7.112752739189987E-3</v>
      </c>
    </row>
    <row r="48" spans="1:42" x14ac:dyDescent="0.25">
      <c r="A48">
        <v>24</v>
      </c>
      <c r="B48">
        <v>221.79</v>
      </c>
      <c r="C48">
        <v>12.013</v>
      </c>
      <c r="D48">
        <v>8.3243999999999999E-2</v>
      </c>
      <c r="E48">
        <v>2601.6</v>
      </c>
      <c r="F48">
        <v>2801.4</v>
      </c>
      <c r="G48">
        <v>6.2712000000000003</v>
      </c>
      <c r="H48">
        <v>2.2313000000000001</v>
      </c>
      <c r="I48">
        <v>3.3628999999999998</v>
      </c>
      <c r="J48">
        <v>504.74</v>
      </c>
      <c r="K48">
        <v>2.0306000000000002</v>
      </c>
      <c r="L48">
        <v>1.6416999999999999E-5</v>
      </c>
      <c r="M48">
        <v>4.3013000000000003E-2</v>
      </c>
      <c r="N48" t="s">
        <v>344</v>
      </c>
      <c r="O48">
        <f>Specific_heat_p[[#This Row],[Cp (J/g*K)]]/Specific_heat_p[[#This Row],[Cv (J/g*K)]]</f>
        <v>1.5071482991977769</v>
      </c>
      <c r="W48" s="23">
        <v>23</v>
      </c>
      <c r="X48" s="23">
        <f>VLOOKUP(W48+1,Specific_heat_p[],8,FALSE)</f>
        <v>2.2313000000000001</v>
      </c>
      <c r="Y48" s="23">
        <f>VLOOKUP(W48+1,Specific_heat_p[],9,FALSE)</f>
        <v>3.3628999999999998</v>
      </c>
      <c r="Z48" s="23">
        <f>ROUND(VLOOKUP(W48+1,Specific_heat_p[],15,FALSE),2)</f>
        <v>1.51</v>
      </c>
      <c r="AA48" s="23">
        <f t="shared" si="0"/>
        <v>0.49685829266218107</v>
      </c>
      <c r="AB48" s="23">
        <f t="shared" si="1"/>
        <v>0.5175807254581023</v>
      </c>
      <c r="AC48" s="23">
        <f>VLOOKUP(W48+1,Specific_heat_p[],2,FALSE)</f>
        <v>221.79</v>
      </c>
      <c r="AM48">
        <v>27</v>
      </c>
      <c r="AN48">
        <v>0.50960000000000005</v>
      </c>
      <c r="AO48">
        <f t="shared" si="2"/>
        <v>0.51672751416037144</v>
      </c>
      <c r="AP48">
        <f t="shared" si="3"/>
        <v>7.1275141603713843E-3</v>
      </c>
    </row>
    <row r="49" spans="1:42" x14ac:dyDescent="0.25">
      <c r="A49">
        <v>24.5</v>
      </c>
      <c r="B49">
        <v>222.88</v>
      </c>
      <c r="C49">
        <v>12.26</v>
      </c>
      <c r="D49">
        <v>8.1563999999999998E-2</v>
      </c>
      <c r="E49">
        <v>2601.9</v>
      </c>
      <c r="F49">
        <v>2801.7</v>
      </c>
      <c r="G49">
        <v>6.2633999999999999</v>
      </c>
      <c r="H49">
        <v>2.2397999999999998</v>
      </c>
      <c r="I49">
        <v>3.3839999999999999</v>
      </c>
      <c r="J49">
        <v>504.71</v>
      </c>
      <c r="K49">
        <v>2.0118</v>
      </c>
      <c r="L49">
        <v>1.6455000000000001E-5</v>
      </c>
      <c r="M49">
        <v>4.3263999999999997E-2</v>
      </c>
      <c r="N49" t="s">
        <v>344</v>
      </c>
      <c r="O49">
        <f>Specific_heat_p[[#This Row],[Cp (J/g*K)]]/Specific_heat_p[[#This Row],[Cv (J/g*K)]]</f>
        <v>1.5108491829627646</v>
      </c>
      <c r="W49" s="23">
        <v>23.5</v>
      </c>
      <c r="X49" s="23">
        <f>VLOOKUP(W49+1,Specific_heat_p[],8,FALSE)</f>
        <v>2.2397999999999998</v>
      </c>
      <c r="Y49" s="23">
        <f>VLOOKUP(W49+1,Specific_heat_p[],9,FALSE)</f>
        <v>3.3839999999999999</v>
      </c>
      <c r="Z49" s="23">
        <f>ROUND(VLOOKUP(W49+1,Specific_heat_p[],15,FALSE),2)</f>
        <v>1.51</v>
      </c>
      <c r="AA49" s="23">
        <f t="shared" si="0"/>
        <v>0.49685829266218107</v>
      </c>
      <c r="AB49" s="23">
        <f t="shared" si="1"/>
        <v>0.51701173440774606</v>
      </c>
      <c r="AC49" s="23">
        <f>VLOOKUP(W49+1,Specific_heat_p[],2,FALSE)</f>
        <v>222.88</v>
      </c>
      <c r="AM49">
        <v>28</v>
      </c>
      <c r="AN49">
        <v>0.50970000000000004</v>
      </c>
      <c r="AO49">
        <f t="shared" si="2"/>
        <v>0.51574453811201448</v>
      </c>
      <c r="AP49">
        <f t="shared" si="3"/>
        <v>6.0445381120144415E-3</v>
      </c>
    </row>
    <row r="50" spans="1:42" x14ac:dyDescent="0.25">
      <c r="A50">
        <v>25</v>
      </c>
      <c r="B50">
        <v>223.95</v>
      </c>
      <c r="C50">
        <v>12.507999999999999</v>
      </c>
      <c r="D50">
        <v>7.9949000000000006E-2</v>
      </c>
      <c r="E50">
        <v>2602.1</v>
      </c>
      <c r="F50">
        <v>2801.9</v>
      </c>
      <c r="G50">
        <v>6.2557999999999998</v>
      </c>
      <c r="H50">
        <v>2.2483</v>
      </c>
      <c r="I50">
        <v>3.4049999999999998</v>
      </c>
      <c r="J50">
        <v>504.67</v>
      </c>
      <c r="K50">
        <v>1.9935</v>
      </c>
      <c r="L50">
        <v>1.6492000000000001E-5</v>
      </c>
      <c r="M50">
        <v>4.3513000000000003E-2</v>
      </c>
      <c r="N50" t="s">
        <v>344</v>
      </c>
      <c r="O50">
        <f>Specific_heat_p[[#This Row],[Cp (J/g*K)]]/Specific_heat_p[[#This Row],[Cv (J/g*K)]]</f>
        <v>1.5144776053017834</v>
      </c>
      <c r="W50" s="23">
        <v>24</v>
      </c>
      <c r="X50" s="23">
        <f>VLOOKUP(W50+1,Specific_heat_p[],8,FALSE)</f>
        <v>2.2483</v>
      </c>
      <c r="Y50" s="23">
        <f>VLOOKUP(W50+1,Specific_heat_p[],9,FALSE)</f>
        <v>3.4049999999999998</v>
      </c>
      <c r="Z50" s="23">
        <f>ROUND(VLOOKUP(W50+1,Specific_heat_p[],15,FALSE),2)</f>
        <v>1.51</v>
      </c>
      <c r="AA50" s="23">
        <f t="shared" si="0"/>
        <v>0.49685829266218107</v>
      </c>
      <c r="AB50" s="23">
        <f t="shared" si="1"/>
        <v>0.51645500480947237</v>
      </c>
      <c r="AC50" s="23">
        <f>VLOOKUP(W50+1,Specific_heat_p[],2,FALSE)</f>
        <v>223.95</v>
      </c>
      <c r="AM50">
        <v>29</v>
      </c>
      <c r="AN50">
        <v>0.50980000000000003</v>
      </c>
      <c r="AO50">
        <f t="shared" si="2"/>
        <v>0.51591351975227828</v>
      </c>
      <c r="AP50">
        <f t="shared" si="3"/>
        <v>6.1135197522782514E-3</v>
      </c>
    </row>
    <row r="51" spans="1:42" x14ac:dyDescent="0.25">
      <c r="A51">
        <v>25.5</v>
      </c>
      <c r="B51">
        <v>225</v>
      </c>
      <c r="C51">
        <v>12.756</v>
      </c>
      <c r="D51">
        <v>7.8423999999999994E-2</v>
      </c>
      <c r="E51">
        <v>2602.25</v>
      </c>
      <c r="F51">
        <v>2802.1000000000004</v>
      </c>
      <c r="G51">
        <v>6.2483500000000003</v>
      </c>
      <c r="H51">
        <v>2.25665</v>
      </c>
      <c r="I51">
        <v>3.4258999999999999</v>
      </c>
      <c r="J51">
        <v>504.63</v>
      </c>
      <c r="K51">
        <v>1.9759</v>
      </c>
      <c r="L51">
        <v>1.6529E-5</v>
      </c>
      <c r="M51">
        <v>4.3759500000000007E-2</v>
      </c>
      <c r="N51" t="s">
        <v>344</v>
      </c>
      <c r="O51">
        <f>Specific_heat_p[[#This Row],[Cp (J/g*K)]]/Specific_heat_p[[#This Row],[Cv (J/g*K)]]</f>
        <v>1.5181352890346309</v>
      </c>
      <c r="W51" s="23">
        <v>24.5</v>
      </c>
      <c r="X51" s="23">
        <f>VLOOKUP(W51+1,Specific_heat_p[],8,FALSE)</f>
        <v>2.25665</v>
      </c>
      <c r="Y51" s="23">
        <f>VLOOKUP(W51+1,Specific_heat_p[],9,FALSE)</f>
        <v>3.4258999999999999</v>
      </c>
      <c r="Z51" s="23">
        <f>ROUND(VLOOKUP(W51+1,Specific_heat_p[],15,FALSE),2)</f>
        <v>1.52</v>
      </c>
      <c r="AA51" s="23">
        <f t="shared" ref="AA51:AA68" si="4">(2/(Z51+1))^(1/(Z51-1))*SQRT(Z51/(Z51+1))</f>
        <v>0.49796778113330825</v>
      </c>
      <c r="AB51" s="23">
        <f t="shared" ref="AB51:AB68" si="5">5.46*AA51*SQRT(18.016/(AC51+273.15))</f>
        <v>0.51706245809306894</v>
      </c>
      <c r="AC51" s="23">
        <f>VLOOKUP(W51+1,Specific_heat_p[],2,FALSE)</f>
        <v>225</v>
      </c>
      <c r="AM51">
        <v>30</v>
      </c>
      <c r="AN51">
        <v>0.51</v>
      </c>
      <c r="AO51">
        <f t="shared" si="2"/>
        <v>0.51609709794539671</v>
      </c>
      <c r="AP51">
        <f t="shared" si="3"/>
        <v>6.0970979453967011E-3</v>
      </c>
    </row>
    <row r="52" spans="1:42" x14ac:dyDescent="0.25">
      <c r="A52">
        <v>26</v>
      </c>
      <c r="B52">
        <v>226.05</v>
      </c>
      <c r="C52">
        <v>13.004</v>
      </c>
      <c r="D52">
        <v>7.6898999999999995E-2</v>
      </c>
      <c r="E52">
        <v>2602.4</v>
      </c>
      <c r="F52">
        <v>2802.3</v>
      </c>
      <c r="G52">
        <v>6.2408999999999999</v>
      </c>
      <c r="H52">
        <v>2.2650000000000001</v>
      </c>
      <c r="I52">
        <v>3.4468000000000001</v>
      </c>
      <c r="J52">
        <v>504.59</v>
      </c>
      <c r="K52">
        <v>1.9582999999999999</v>
      </c>
      <c r="L52">
        <v>1.6566E-5</v>
      </c>
      <c r="M52">
        <v>4.4006000000000003E-2</v>
      </c>
      <c r="N52" t="s">
        <v>344</v>
      </c>
      <c r="O52">
        <f>Specific_heat_p[[#This Row],[Cp (J/g*K)]]/Specific_heat_p[[#This Row],[Cv (J/g*K)]]</f>
        <v>1.521766004415011</v>
      </c>
      <c r="W52" s="23">
        <v>25</v>
      </c>
      <c r="X52" s="23">
        <f>VLOOKUP(W52+1,Specific_heat_p[],8,FALSE)</f>
        <v>2.2650000000000001</v>
      </c>
      <c r="Y52" s="23">
        <f>VLOOKUP(W52+1,Specific_heat_p[],9,FALSE)</f>
        <v>3.4468000000000001</v>
      </c>
      <c r="Z52" s="23">
        <f>ROUND(VLOOKUP(W52+1,Specific_heat_p[],15,FALSE),2)</f>
        <v>1.52</v>
      </c>
      <c r="AA52" s="23">
        <f t="shared" si="4"/>
        <v>0.49796778113330825</v>
      </c>
      <c r="AB52" s="23">
        <f t="shared" si="5"/>
        <v>0.51651838620895918</v>
      </c>
      <c r="AC52" s="23">
        <f>VLOOKUP(W52+1,Specific_heat_p[],2,FALSE)</f>
        <v>226.05</v>
      </c>
      <c r="AM52">
        <v>31</v>
      </c>
      <c r="AN52">
        <v>0.51100000000000001</v>
      </c>
      <c r="AO52">
        <f t="shared" si="2"/>
        <v>0.51630022836054335</v>
      </c>
      <c r="AP52">
        <f t="shared" si="3"/>
        <v>5.3002283605433353E-3</v>
      </c>
    </row>
    <row r="53" spans="1:42" x14ac:dyDescent="0.25">
      <c r="A53">
        <v>27</v>
      </c>
      <c r="B53">
        <v>228.08</v>
      </c>
      <c r="C53">
        <v>13.500999999999999</v>
      </c>
      <c r="D53">
        <v>7.4066000000000007E-2</v>
      </c>
      <c r="E53">
        <v>2602.6999999999998</v>
      </c>
      <c r="F53">
        <v>2802.7</v>
      </c>
      <c r="G53">
        <v>6.2263999999999999</v>
      </c>
      <c r="H53">
        <v>2.2812999999999999</v>
      </c>
      <c r="I53">
        <v>3.4883000000000002</v>
      </c>
      <c r="J53">
        <v>504.48</v>
      </c>
      <c r="K53">
        <v>1.9249000000000001</v>
      </c>
      <c r="L53">
        <v>1.6637E-5</v>
      </c>
      <c r="M53">
        <v>4.4492999999999998E-2</v>
      </c>
      <c r="N53" t="s">
        <v>344</v>
      </c>
      <c r="O53">
        <f>Specific_heat_p[[#This Row],[Cp (J/g*K)]]/Specific_heat_p[[#This Row],[Cv (J/g*K)]]</f>
        <v>1.5290842940428704</v>
      </c>
      <c r="W53" s="23">
        <v>26</v>
      </c>
      <c r="X53" s="23">
        <f>VLOOKUP(W53+1,Specific_heat_p[],8,FALSE)</f>
        <v>2.2812999999999999</v>
      </c>
      <c r="Y53" s="23">
        <f>VLOOKUP(W53+1,Specific_heat_p[],9,FALSE)</f>
        <v>3.4883000000000002</v>
      </c>
      <c r="Z53" s="23">
        <f>ROUND(VLOOKUP(W53+1,Specific_heat_p[],15,FALSE),2)</f>
        <v>1.53</v>
      </c>
      <c r="AA53" s="23">
        <f t="shared" si="4"/>
        <v>0.49907041065558932</v>
      </c>
      <c r="AB53" s="23">
        <f t="shared" si="5"/>
        <v>0.51661275273918994</v>
      </c>
      <c r="AC53" s="23">
        <f>VLOOKUP(W53+1,Specific_heat_p[],2,FALSE)</f>
        <v>228.08</v>
      </c>
      <c r="AM53">
        <v>32</v>
      </c>
      <c r="AN53">
        <v>0.51149999999999995</v>
      </c>
      <c r="AO53">
        <f t="shared" si="2"/>
        <v>0.51542277502689848</v>
      </c>
      <c r="AP53">
        <f t="shared" si="3"/>
        <v>3.9227750268985284E-3</v>
      </c>
    </row>
    <row r="54" spans="1:42" x14ac:dyDescent="0.25">
      <c r="A54">
        <v>28</v>
      </c>
      <c r="B54">
        <v>230.06</v>
      </c>
      <c r="C54">
        <v>14</v>
      </c>
      <c r="D54">
        <v>7.1429000000000006E-2</v>
      </c>
      <c r="E54">
        <v>2602.9</v>
      </c>
      <c r="F54">
        <v>2802.9</v>
      </c>
      <c r="G54">
        <v>6.2123999999999997</v>
      </c>
      <c r="H54">
        <v>2.2972999999999999</v>
      </c>
      <c r="I54">
        <v>3.5297000000000001</v>
      </c>
      <c r="J54">
        <v>504.35</v>
      </c>
      <c r="K54">
        <v>1.8931</v>
      </c>
      <c r="L54">
        <v>1.6707000000000001E-5</v>
      </c>
      <c r="M54">
        <v>4.4974E-2</v>
      </c>
      <c r="N54" t="s">
        <v>344</v>
      </c>
      <c r="O54">
        <f>Specific_heat_p[[#This Row],[Cp (J/g*K)]]/Specific_heat_p[[#This Row],[Cv (J/g*K)]]</f>
        <v>1.5364558394637184</v>
      </c>
      <c r="W54" s="23">
        <v>27</v>
      </c>
      <c r="X54" s="23">
        <f>VLOOKUP(W54+1,Specific_heat_p[],8,FALSE)</f>
        <v>2.2972999999999999</v>
      </c>
      <c r="Y54" s="23">
        <f>VLOOKUP(W54+1,Specific_heat_p[],9,FALSE)</f>
        <v>3.5297000000000001</v>
      </c>
      <c r="Z54" s="23">
        <f>ROUND(VLOOKUP(W54+1,Specific_heat_p[],15,FALSE),2)</f>
        <v>1.54</v>
      </c>
      <c r="AA54" s="23">
        <f t="shared" si="4"/>
        <v>0.50016625688387895</v>
      </c>
      <c r="AB54" s="23">
        <f t="shared" si="5"/>
        <v>0.51672751416037144</v>
      </c>
      <c r="AC54" s="23">
        <f>VLOOKUP(W54+1,Specific_heat_p[],2,FALSE)</f>
        <v>230.06</v>
      </c>
      <c r="AM54">
        <v>33</v>
      </c>
      <c r="AN54">
        <v>0.51200000000000001</v>
      </c>
      <c r="AO54">
        <f t="shared" si="2"/>
        <v>0.51566294399492274</v>
      </c>
      <c r="AP54">
        <f t="shared" si="3"/>
        <v>3.6629439949227294E-3</v>
      </c>
    </row>
    <row r="55" spans="1:42" x14ac:dyDescent="0.25">
      <c r="A55">
        <v>29</v>
      </c>
      <c r="B55">
        <v>231.98</v>
      </c>
      <c r="C55">
        <v>14.5</v>
      </c>
      <c r="D55">
        <v>6.8968000000000002E-2</v>
      </c>
      <c r="E55">
        <v>2603.1</v>
      </c>
      <c r="F55">
        <v>2803.1</v>
      </c>
      <c r="G55">
        <v>6.1988000000000003</v>
      </c>
      <c r="H55">
        <v>2.3129</v>
      </c>
      <c r="I55">
        <v>3.5709</v>
      </c>
      <c r="J55">
        <v>504.2</v>
      </c>
      <c r="K55">
        <v>1.8628</v>
      </c>
      <c r="L55">
        <v>1.6775000000000001E-5</v>
      </c>
      <c r="M55">
        <v>4.5449999999999997E-2</v>
      </c>
      <c r="N55" t="s">
        <v>344</v>
      </c>
      <c r="O55">
        <f>Specific_heat_p[[#This Row],[Cp (J/g*K)]]/Specific_heat_p[[#This Row],[Cv (J/g*K)]]</f>
        <v>1.543905918976177</v>
      </c>
      <c r="W55" s="23">
        <v>28</v>
      </c>
      <c r="X55" s="23">
        <f>VLOOKUP(W55+1,Specific_heat_p[],8,FALSE)</f>
        <v>2.3129</v>
      </c>
      <c r="Y55" s="23">
        <f>VLOOKUP(W55+1,Specific_heat_p[],9,FALSE)</f>
        <v>3.5709</v>
      </c>
      <c r="Z55" s="23">
        <f>ROUND(VLOOKUP(W55+1,Specific_heat_p[],15,FALSE),2)</f>
        <v>1.54</v>
      </c>
      <c r="AA55" s="23">
        <f t="shared" si="4"/>
        <v>0.50016625688387895</v>
      </c>
      <c r="AB55" s="23">
        <f t="shared" si="5"/>
        <v>0.51574453811201448</v>
      </c>
      <c r="AC55" s="23">
        <f>VLOOKUP(W55+1,Specific_heat_p[],2,FALSE)</f>
        <v>231.98</v>
      </c>
      <c r="AM55">
        <v>34</v>
      </c>
      <c r="AN55">
        <v>0.51249999999999996</v>
      </c>
      <c r="AO55">
        <f t="shared" si="2"/>
        <v>0.51591717982707352</v>
      </c>
      <c r="AP55">
        <f t="shared" si="3"/>
        <v>3.4171798270735687E-3</v>
      </c>
    </row>
    <row r="56" spans="1:42" x14ac:dyDescent="0.25">
      <c r="A56">
        <v>30</v>
      </c>
      <c r="B56">
        <v>233.85</v>
      </c>
      <c r="C56">
        <v>15.000999999999999</v>
      </c>
      <c r="D56">
        <v>6.6664000000000001E-2</v>
      </c>
      <c r="E56">
        <v>2603.1999999999998</v>
      </c>
      <c r="F56">
        <v>2803.2</v>
      </c>
      <c r="G56">
        <v>6.1856</v>
      </c>
      <c r="H56">
        <v>2.3281999999999998</v>
      </c>
      <c r="I56">
        <v>3.6118999999999999</v>
      </c>
      <c r="J56">
        <v>504.03</v>
      </c>
      <c r="K56">
        <v>1.8338000000000001</v>
      </c>
      <c r="L56">
        <v>1.6841999999999999E-5</v>
      </c>
      <c r="M56">
        <v>4.5920999999999997E-2</v>
      </c>
      <c r="N56" t="s">
        <v>344</v>
      </c>
      <c r="O56">
        <f>Specific_heat_p[[#This Row],[Cp (J/g*K)]]/Specific_heat_p[[#This Row],[Cv (J/g*K)]]</f>
        <v>1.5513701572029894</v>
      </c>
      <c r="W56" s="23">
        <v>29</v>
      </c>
      <c r="X56" s="23">
        <f>VLOOKUP(W56+1,Specific_heat_p[],8,FALSE)</f>
        <v>2.3281999999999998</v>
      </c>
      <c r="Y56" s="23">
        <f>VLOOKUP(W56+1,Specific_heat_p[],9,FALSE)</f>
        <v>3.6118999999999999</v>
      </c>
      <c r="Z56" s="23">
        <f>ROUND(VLOOKUP(W56+1,Specific_heat_p[],15,FALSE),2)</f>
        <v>1.55</v>
      </c>
      <c r="AA56" s="23">
        <f t="shared" si="4"/>
        <v>0.50125539422869747</v>
      </c>
      <c r="AB56" s="23">
        <f t="shared" si="5"/>
        <v>0.51591351975227828</v>
      </c>
      <c r="AC56" s="23">
        <f>VLOOKUP(W56+1,Specific_heat_p[],2,FALSE)</f>
        <v>233.85</v>
      </c>
    </row>
    <row r="57" spans="1:42" x14ac:dyDescent="0.25">
      <c r="A57">
        <v>31</v>
      </c>
      <c r="B57">
        <v>235.68</v>
      </c>
      <c r="C57">
        <v>15.503</v>
      </c>
      <c r="D57">
        <v>6.4504000000000006E-2</v>
      </c>
      <c r="E57">
        <v>2603.1999999999998</v>
      </c>
      <c r="F57">
        <v>2803.2</v>
      </c>
      <c r="G57">
        <v>6.1726999999999999</v>
      </c>
      <c r="H57">
        <v>2.3433000000000002</v>
      </c>
      <c r="I57">
        <v>3.6528999999999998</v>
      </c>
      <c r="J57">
        <v>503.84</v>
      </c>
      <c r="K57">
        <v>1.8061</v>
      </c>
      <c r="L57">
        <v>1.6906999999999999E-5</v>
      </c>
      <c r="M57">
        <v>4.6387999999999999E-2</v>
      </c>
      <c r="N57" t="s">
        <v>344</v>
      </c>
      <c r="O57">
        <f>Specific_heat_p[[#This Row],[Cp (J/g*K)]]/Specific_heat_p[[#This Row],[Cv (J/g*K)]]</f>
        <v>1.558869969700849</v>
      </c>
      <c r="W57" s="23">
        <v>30</v>
      </c>
      <c r="X57" s="23">
        <f>VLOOKUP(W57+1,Specific_heat_p[],8,FALSE)</f>
        <v>2.3433000000000002</v>
      </c>
      <c r="Y57" s="23">
        <f>VLOOKUP(W57+1,Specific_heat_p[],9,FALSE)</f>
        <v>3.6528999999999998</v>
      </c>
      <c r="Z57" s="23">
        <f>ROUND(VLOOKUP(W57+1,Specific_heat_p[],15,FALSE),2)</f>
        <v>1.56</v>
      </c>
      <c r="AA57" s="23">
        <f t="shared" si="4"/>
        <v>0.50233789588389466</v>
      </c>
      <c r="AB57" s="23">
        <f t="shared" si="5"/>
        <v>0.51609709794539671</v>
      </c>
      <c r="AC57" s="23">
        <f>VLOOKUP(W57+1,Specific_heat_p[],2,FALSE)</f>
        <v>235.68</v>
      </c>
    </row>
    <row r="58" spans="1:42" x14ac:dyDescent="0.25">
      <c r="A58">
        <v>32</v>
      </c>
      <c r="B58">
        <v>237.46</v>
      </c>
      <c r="C58">
        <v>16.006</v>
      </c>
      <c r="D58">
        <v>6.2475000000000003E-2</v>
      </c>
      <c r="E58">
        <v>2603.1999999999998</v>
      </c>
      <c r="F58">
        <v>2803.1</v>
      </c>
      <c r="G58">
        <v>6.1601999999999997</v>
      </c>
      <c r="H58">
        <v>2.3580999999999999</v>
      </c>
      <c r="I58">
        <v>3.6937000000000002</v>
      </c>
      <c r="J58">
        <v>503.64</v>
      </c>
      <c r="K58">
        <v>1.7796000000000001</v>
      </c>
      <c r="L58">
        <v>1.6971000000000001E-5</v>
      </c>
      <c r="M58">
        <v>4.6850999999999997E-2</v>
      </c>
      <c r="N58" t="s">
        <v>344</v>
      </c>
      <c r="O58">
        <f>Specific_heat_p[[#This Row],[Cp (J/g*K)]]/Specific_heat_p[[#This Row],[Cv (J/g*K)]]</f>
        <v>1.5663881938849076</v>
      </c>
      <c r="W58" s="23">
        <v>31</v>
      </c>
      <c r="X58" s="23">
        <f>VLOOKUP(W58+1,Specific_heat_p[],8,FALSE)</f>
        <v>2.3580999999999999</v>
      </c>
      <c r="Y58" s="23">
        <f>VLOOKUP(W58+1,Specific_heat_p[],9,FALSE)</f>
        <v>3.6937000000000002</v>
      </c>
      <c r="Z58" s="23">
        <f>ROUND(VLOOKUP(W58+1,Specific_heat_p[],15,FALSE),2)</f>
        <v>1.57</v>
      </c>
      <c r="AA58" s="23">
        <f t="shared" si="4"/>
        <v>0.50341383385353045</v>
      </c>
      <c r="AB58" s="23">
        <f t="shared" si="5"/>
        <v>0.51630022836054335</v>
      </c>
      <c r="AC58" s="23">
        <f>VLOOKUP(W58+1,Specific_heat_p[],2,FALSE)</f>
        <v>237.46</v>
      </c>
    </row>
    <row r="59" spans="1:42" x14ac:dyDescent="0.25">
      <c r="A59">
        <v>33</v>
      </c>
      <c r="B59">
        <v>239.2</v>
      </c>
      <c r="C59">
        <v>16.512</v>
      </c>
      <c r="D59">
        <v>6.0564E-2</v>
      </c>
      <c r="E59">
        <v>2603.1999999999998</v>
      </c>
      <c r="F59">
        <v>2803</v>
      </c>
      <c r="G59">
        <v>6.1478999999999999</v>
      </c>
      <c r="H59">
        <v>2.3727</v>
      </c>
      <c r="I59">
        <v>3.7345000000000002</v>
      </c>
      <c r="J59">
        <v>503.42</v>
      </c>
      <c r="K59">
        <v>1.7542</v>
      </c>
      <c r="L59">
        <v>1.7033000000000001E-5</v>
      </c>
      <c r="M59">
        <v>4.7309999999999998E-2</v>
      </c>
      <c r="N59" t="s">
        <v>344</v>
      </c>
      <c r="O59">
        <f>Specific_heat_p[[#This Row],[Cp (J/g*K)]]/Specific_heat_p[[#This Row],[Cv (J/g*K)]]</f>
        <v>1.5739452943903571</v>
      </c>
      <c r="W59" s="23">
        <v>32</v>
      </c>
      <c r="X59" s="23">
        <f>VLOOKUP(W59+1,Specific_heat_p[],8,FALSE)</f>
        <v>2.3727</v>
      </c>
      <c r="Y59" s="23">
        <f>VLOOKUP(W59+1,Specific_heat_p[],9,FALSE)</f>
        <v>3.7345000000000002</v>
      </c>
      <c r="Z59" s="23">
        <f>ROUND(VLOOKUP(W59+1,Specific_heat_p[],15,FALSE),2)</f>
        <v>1.57</v>
      </c>
      <c r="AA59" s="23">
        <f t="shared" si="4"/>
        <v>0.50341383385353045</v>
      </c>
      <c r="AB59" s="23">
        <f t="shared" si="5"/>
        <v>0.51542277502689848</v>
      </c>
      <c r="AC59" s="23">
        <f>VLOOKUP(W59+1,Specific_heat_p[],2,FALSE)</f>
        <v>239.2</v>
      </c>
    </row>
    <row r="60" spans="1:42" x14ac:dyDescent="0.25">
      <c r="A60">
        <v>34</v>
      </c>
      <c r="B60">
        <v>240.9</v>
      </c>
      <c r="C60">
        <v>17.018000000000001</v>
      </c>
      <c r="D60">
        <v>5.8761000000000001E-2</v>
      </c>
      <c r="E60">
        <v>2603.1</v>
      </c>
      <c r="F60">
        <v>2802.9</v>
      </c>
      <c r="G60">
        <v>6.1360000000000001</v>
      </c>
      <c r="H60">
        <v>2.387</v>
      </c>
      <c r="I60">
        <v>3.7753000000000001</v>
      </c>
      <c r="J60">
        <v>503.19</v>
      </c>
      <c r="K60">
        <v>1.7298</v>
      </c>
      <c r="L60">
        <v>1.7095000000000001E-5</v>
      </c>
      <c r="M60">
        <v>4.7766000000000003E-2</v>
      </c>
      <c r="N60" t="s">
        <v>344</v>
      </c>
      <c r="O60">
        <f>Specific_heat_p[[#This Row],[Cp (J/g*K)]]/Specific_heat_p[[#This Row],[Cv (J/g*K)]]</f>
        <v>1.5816087138667785</v>
      </c>
      <c r="W60" s="23">
        <v>33</v>
      </c>
      <c r="X60" s="23">
        <f>VLOOKUP(W60+1,Specific_heat_p[],8,FALSE)</f>
        <v>2.387</v>
      </c>
      <c r="Y60" s="23">
        <f>VLOOKUP(W60+1,Specific_heat_p[],9,FALSE)</f>
        <v>3.7753000000000001</v>
      </c>
      <c r="Z60" s="23">
        <f>ROUND(VLOOKUP(W60+1,Specific_heat_p[],15,FALSE),2)</f>
        <v>1.58</v>
      </c>
      <c r="AA60" s="23">
        <f t="shared" si="4"/>
        <v>0.50448327897800271</v>
      </c>
      <c r="AB60" s="23">
        <f t="shared" si="5"/>
        <v>0.51566294399492274</v>
      </c>
      <c r="AC60" s="23">
        <f>VLOOKUP(W60+1,Specific_heat_p[],2,FALSE)</f>
        <v>240.9</v>
      </c>
    </row>
    <row r="61" spans="1:42" x14ac:dyDescent="0.25">
      <c r="A61">
        <v>35</v>
      </c>
      <c r="B61">
        <v>242.56</v>
      </c>
      <c r="C61">
        <v>17.526</v>
      </c>
      <c r="D61">
        <v>5.7057999999999998E-2</v>
      </c>
      <c r="E61">
        <v>2602.9</v>
      </c>
      <c r="F61">
        <v>2802.6</v>
      </c>
      <c r="G61">
        <v>6.1242999999999999</v>
      </c>
      <c r="H61">
        <v>2.4011</v>
      </c>
      <c r="I61">
        <v>3.8159999999999998</v>
      </c>
      <c r="J61">
        <v>502.95</v>
      </c>
      <c r="K61">
        <v>1.7062999999999999</v>
      </c>
      <c r="L61">
        <v>1.7155000000000001E-5</v>
      </c>
      <c r="M61">
        <v>4.8217999999999997E-2</v>
      </c>
      <c r="N61" t="s">
        <v>344</v>
      </c>
      <c r="O61">
        <f>Specific_heat_p[[#This Row],[Cp (J/g*K)]]/Specific_heat_p[[#This Row],[Cv (J/g*K)]]</f>
        <v>1.5892715838573985</v>
      </c>
      <c r="W61" s="23">
        <v>34</v>
      </c>
      <c r="X61" s="23">
        <f>VLOOKUP(W61+1,Specific_heat_p[],8,FALSE)</f>
        <v>2.4011</v>
      </c>
      <c r="Y61" s="23">
        <f>VLOOKUP(W61+1,Specific_heat_p[],9,FALSE)</f>
        <v>3.8159999999999998</v>
      </c>
      <c r="Z61" s="23">
        <f>ROUND(VLOOKUP(W61+1,Specific_heat_p[],15,FALSE),2)</f>
        <v>1.59</v>
      </c>
      <c r="AA61" s="23">
        <f t="shared" si="4"/>
        <v>0.50554630095944519</v>
      </c>
      <c r="AB61" s="23">
        <f t="shared" si="5"/>
        <v>0.51591717982707352</v>
      </c>
      <c r="AC61" s="23">
        <f>VLOOKUP(W61+1,Specific_heat_p[],2,FALSE)</f>
        <v>242.56</v>
      </c>
    </row>
    <row r="62" spans="1:42" x14ac:dyDescent="0.25">
      <c r="A62">
        <v>36</v>
      </c>
      <c r="B62">
        <v>244.18</v>
      </c>
      <c r="C62">
        <v>18.036000000000001</v>
      </c>
      <c r="D62">
        <v>5.5446000000000002E-2</v>
      </c>
      <c r="E62">
        <v>2602.8000000000002</v>
      </c>
      <c r="F62">
        <v>2802.4</v>
      </c>
      <c r="G62">
        <v>6.1128999999999998</v>
      </c>
      <c r="H62">
        <v>2.415</v>
      </c>
      <c r="I62">
        <v>3.8567999999999998</v>
      </c>
      <c r="J62">
        <v>502.69</v>
      </c>
      <c r="K62">
        <v>1.6837</v>
      </c>
      <c r="L62">
        <v>1.7214000000000002E-5</v>
      </c>
      <c r="M62">
        <v>4.8668000000000003E-2</v>
      </c>
      <c r="N62" t="s">
        <v>344</v>
      </c>
      <c r="O62">
        <f>Specific_heat_p[[#This Row],[Cp (J/g*K)]]/Specific_heat_p[[#This Row],[Cv (J/g*K)]]</f>
        <v>1.5970186335403727</v>
      </c>
      <c r="W62" s="23">
        <v>35</v>
      </c>
      <c r="X62" s="23">
        <f>VLOOKUP(W62+1,Specific_heat_p[],8,FALSE)</f>
        <v>2.415</v>
      </c>
      <c r="Y62" s="23">
        <f>VLOOKUP(W62+1,Specific_heat_p[],9,FALSE)</f>
        <v>3.8567999999999998</v>
      </c>
      <c r="Z62" s="23">
        <f>ROUND(VLOOKUP(W62+1,Specific_heat_p[],15,FALSE),2)</f>
        <v>1.6</v>
      </c>
      <c r="AA62" s="23">
        <f t="shared" si="4"/>
        <v>0.50660296838642394</v>
      </c>
      <c r="AB62" s="23">
        <f t="shared" si="5"/>
        <v>0.51618541293719122</v>
      </c>
      <c r="AC62" s="23">
        <f>VLOOKUP(W62+1,Specific_heat_p[],2,FALSE)</f>
        <v>244.18</v>
      </c>
    </row>
    <row r="63" spans="1:42" x14ac:dyDescent="0.25">
      <c r="A63">
        <v>37</v>
      </c>
      <c r="B63">
        <v>245.77</v>
      </c>
      <c r="C63">
        <v>18.547000000000001</v>
      </c>
      <c r="D63">
        <v>5.3918000000000001E-2</v>
      </c>
      <c r="E63">
        <v>2602.6</v>
      </c>
      <c r="F63">
        <v>2802.1</v>
      </c>
      <c r="G63">
        <v>6.1017999999999999</v>
      </c>
      <c r="H63">
        <v>2.4285999999999999</v>
      </c>
      <c r="I63">
        <v>3.8976000000000002</v>
      </c>
      <c r="J63">
        <v>502.42</v>
      </c>
      <c r="K63">
        <v>1.6619999999999999</v>
      </c>
      <c r="L63">
        <v>1.7272999999999999E-5</v>
      </c>
      <c r="M63">
        <v>4.9114999999999999E-2</v>
      </c>
      <c r="N63" t="s">
        <v>344</v>
      </c>
      <c r="O63">
        <f>Specific_heat_p[[#This Row],[Cp (J/g*K)]]/Specific_heat_p[[#This Row],[Cv (J/g*K)]]</f>
        <v>1.6048752367619206</v>
      </c>
      <c r="W63" s="23">
        <v>36</v>
      </c>
      <c r="X63" s="23">
        <f>VLOOKUP(W63+1,Specific_heat_p[],8,FALSE)</f>
        <v>2.4285999999999999</v>
      </c>
      <c r="Y63" s="23">
        <f>VLOOKUP(W63+1,Specific_heat_p[],9,FALSE)</f>
        <v>3.8976000000000002</v>
      </c>
      <c r="Z63" s="23">
        <f>ROUND(VLOOKUP(W63+1,Specific_heat_p[],15,FALSE),2)</f>
        <v>1.6</v>
      </c>
      <c r="AA63" s="23">
        <f t="shared" si="4"/>
        <v>0.50660296838642394</v>
      </c>
      <c r="AB63" s="23">
        <f t="shared" si="5"/>
        <v>0.51539399569949362</v>
      </c>
      <c r="AC63" s="23">
        <f>VLOOKUP(W63+1,Specific_heat_p[],2,FALSE)</f>
        <v>245.77</v>
      </c>
    </row>
    <row r="64" spans="1:42" x14ac:dyDescent="0.25">
      <c r="A64">
        <v>38</v>
      </c>
      <c r="B64">
        <v>247.33</v>
      </c>
      <c r="C64">
        <v>19.059000000000001</v>
      </c>
      <c r="D64">
        <v>5.2467E-2</v>
      </c>
      <c r="E64">
        <v>2602.3000000000002</v>
      </c>
      <c r="F64">
        <v>2801.7</v>
      </c>
      <c r="G64">
        <v>6.0907999999999998</v>
      </c>
      <c r="H64">
        <v>2.4420999999999999</v>
      </c>
      <c r="I64">
        <v>3.9384000000000001</v>
      </c>
      <c r="J64">
        <v>502.14</v>
      </c>
      <c r="K64">
        <v>1.641</v>
      </c>
      <c r="L64">
        <v>1.7329999999999998E-5</v>
      </c>
      <c r="M64">
        <v>4.9558999999999999E-2</v>
      </c>
      <c r="N64" t="s">
        <v>344</v>
      </c>
      <c r="O64">
        <f>Specific_heat_p[[#This Row],[Cp (J/g*K)]]/Specific_heat_p[[#This Row],[Cv (J/g*K)]]</f>
        <v>1.61271037222063</v>
      </c>
      <c r="W64" s="23">
        <v>37</v>
      </c>
      <c r="X64" s="23">
        <f>VLOOKUP(W64+1,Specific_heat_p[],8,FALSE)</f>
        <v>2.4420999999999999</v>
      </c>
      <c r="Y64" s="23">
        <f>VLOOKUP(W64+1,Specific_heat_p[],9,FALSE)</f>
        <v>3.9384000000000001</v>
      </c>
      <c r="Z64" s="23">
        <f>ROUND(VLOOKUP(W64+1,Specific_heat_p[],15,FALSE),2)</f>
        <v>1.61</v>
      </c>
      <c r="AA64" s="23">
        <f t="shared" si="4"/>
        <v>0.50765334875795409</v>
      </c>
      <c r="AB64" s="23">
        <f t="shared" si="5"/>
        <v>0.51568804292740789</v>
      </c>
      <c r="AC64" s="23">
        <f>VLOOKUP(W64+1,Specific_heat_p[],2,FALSE)</f>
        <v>247.33</v>
      </c>
    </row>
    <row r="65" spans="1:29" x14ac:dyDescent="0.25">
      <c r="A65">
        <v>39</v>
      </c>
      <c r="B65">
        <v>248.86</v>
      </c>
      <c r="C65">
        <v>19.574000000000002</v>
      </c>
      <c r="D65">
        <v>5.1089000000000002E-2</v>
      </c>
      <c r="E65">
        <v>2602</v>
      </c>
      <c r="F65">
        <v>2801.3</v>
      </c>
      <c r="G65">
        <v>6.0800999999999998</v>
      </c>
      <c r="H65">
        <v>2.4554</v>
      </c>
      <c r="I65">
        <v>3.9792999999999998</v>
      </c>
      <c r="J65">
        <v>501.85</v>
      </c>
      <c r="K65">
        <v>1.6208</v>
      </c>
      <c r="L65">
        <v>1.7387000000000001E-5</v>
      </c>
      <c r="M65">
        <v>5.0000999999999997E-2</v>
      </c>
      <c r="N65" t="s">
        <v>344</v>
      </c>
      <c r="O65">
        <f>Specific_heat_p[[#This Row],[Cp (J/g*K)]]/Specific_heat_p[[#This Row],[Cv (J/g*K)]]</f>
        <v>1.6206320762401236</v>
      </c>
      <c r="W65" s="23">
        <v>38</v>
      </c>
      <c r="X65" s="23">
        <f>VLOOKUP(W65+1,Specific_heat_p[],8,FALSE)</f>
        <v>2.4554</v>
      </c>
      <c r="Y65" s="23">
        <f>VLOOKUP(W65+1,Specific_heat_p[],9,FALSE)</f>
        <v>3.9792999999999998</v>
      </c>
      <c r="Z65" s="23">
        <f>ROUND(VLOOKUP(W65+1,Specific_heat_p[],15,FALSE),2)</f>
        <v>1.62</v>
      </c>
      <c r="AA65" s="23">
        <f t="shared" si="4"/>
        <v>0.50869750850685769</v>
      </c>
      <c r="AB65" s="23">
        <f t="shared" si="5"/>
        <v>0.51599088334703214</v>
      </c>
      <c r="AC65" s="23">
        <f>VLOOKUP(W65+1,Specific_heat_p[],2,FALSE)</f>
        <v>248.86</v>
      </c>
    </row>
    <row r="66" spans="1:29" x14ac:dyDescent="0.25">
      <c r="A66">
        <v>40</v>
      </c>
      <c r="B66">
        <v>250.35</v>
      </c>
      <c r="C66">
        <v>20.09</v>
      </c>
      <c r="D66">
        <v>4.9776000000000001E-2</v>
      </c>
      <c r="E66">
        <v>2601.6999999999998</v>
      </c>
      <c r="F66">
        <v>2800.8</v>
      </c>
      <c r="G66">
        <v>6.0696000000000003</v>
      </c>
      <c r="H66">
        <v>2.4685999999999999</v>
      </c>
      <c r="I66">
        <v>4.0202999999999998</v>
      </c>
      <c r="J66">
        <v>501.55</v>
      </c>
      <c r="K66">
        <v>1.6012999999999999</v>
      </c>
      <c r="L66">
        <v>1.7442E-5</v>
      </c>
      <c r="M66">
        <v>5.0441E-2</v>
      </c>
      <c r="N66" t="s">
        <v>344</v>
      </c>
      <c r="O66">
        <f>Specific_heat_p[[#This Row],[Cp (J/g*K)]]/Specific_heat_p[[#This Row],[Cv (J/g*K)]]</f>
        <v>1.6285749007534636</v>
      </c>
      <c r="W66" s="23">
        <v>39</v>
      </c>
      <c r="X66" s="23">
        <f>VLOOKUP(W66+1,Specific_heat_p[],8,FALSE)</f>
        <v>2.4685999999999999</v>
      </c>
      <c r="Y66" s="23">
        <f>VLOOKUP(W66+1,Specific_heat_p[],9,FALSE)</f>
        <v>4.0202999999999998</v>
      </c>
      <c r="Z66" s="23">
        <f>ROUND(VLOOKUP(W66+1,Specific_heat_p[],15,FALSE),2)</f>
        <v>1.63</v>
      </c>
      <c r="AA66" s="23">
        <f t="shared" si="4"/>
        <v>0.50973551302248699</v>
      </c>
      <c r="AB66" s="23">
        <f t="shared" si="5"/>
        <v>0.51630743372839449</v>
      </c>
      <c r="AC66" s="23">
        <f>VLOOKUP(W66+1,Specific_heat_p[],2,FALSE)</f>
        <v>250.35</v>
      </c>
    </row>
    <row r="67" spans="1:29" x14ac:dyDescent="0.25">
      <c r="A67">
        <v>41</v>
      </c>
      <c r="B67">
        <v>251.82</v>
      </c>
      <c r="C67">
        <v>20.608000000000001</v>
      </c>
      <c r="D67">
        <v>4.8524999999999999E-2</v>
      </c>
      <c r="E67">
        <v>2601.4</v>
      </c>
      <c r="F67">
        <v>2800.3</v>
      </c>
      <c r="G67">
        <v>6.0591999999999997</v>
      </c>
      <c r="H67">
        <v>2.4815999999999998</v>
      </c>
      <c r="I67">
        <v>4.0613999999999999</v>
      </c>
      <c r="J67">
        <v>501.24</v>
      </c>
      <c r="K67">
        <v>1.5824</v>
      </c>
      <c r="L67">
        <v>1.7496999999999999E-5</v>
      </c>
      <c r="M67">
        <v>5.0879000000000001E-2</v>
      </c>
      <c r="N67" t="s">
        <v>344</v>
      </c>
      <c r="O67">
        <f>Specific_heat_p[[#This Row],[Cp (J/g*K)]]/Specific_heat_p[[#This Row],[Cv (J/g*K)]]</f>
        <v>1.636605415860735</v>
      </c>
      <c r="W67" s="23">
        <v>40</v>
      </c>
      <c r="X67" s="23">
        <f>VLOOKUP(W67+1,Specific_heat_p[],8,FALSE)</f>
        <v>2.4815999999999998</v>
      </c>
      <c r="Y67" s="23">
        <f>VLOOKUP(W67+1,Specific_heat_p[],9,FALSE)</f>
        <v>4.0613999999999999</v>
      </c>
      <c r="Z67" s="23">
        <f>ROUND(VLOOKUP(W67+1,Specific_heat_p[],15,FALSE),2)</f>
        <v>1.64</v>
      </c>
      <c r="AA67" s="23">
        <f t="shared" si="4"/>
        <v>0.5107674266728347</v>
      </c>
      <c r="AB67" s="23">
        <f t="shared" si="5"/>
        <v>0.51662780876289072</v>
      </c>
      <c r="AC67" s="23">
        <f>VLOOKUP(W67+1,Specific_heat_p[],2,FALSE)</f>
        <v>251.82</v>
      </c>
    </row>
    <row r="68" spans="1:29" x14ac:dyDescent="0.25">
      <c r="A68">
        <v>42</v>
      </c>
      <c r="B68">
        <v>253.26</v>
      </c>
      <c r="C68">
        <v>21.126999999999999</v>
      </c>
      <c r="D68">
        <v>4.7331999999999999E-2</v>
      </c>
      <c r="E68">
        <v>2601</v>
      </c>
      <c r="F68">
        <v>2799.8</v>
      </c>
      <c r="G68">
        <v>6.0491000000000001</v>
      </c>
      <c r="H68">
        <v>2.4944000000000002</v>
      </c>
      <c r="I68">
        <v>4.1025999999999998</v>
      </c>
      <c r="J68">
        <v>500.92</v>
      </c>
      <c r="K68">
        <v>1.5641</v>
      </c>
      <c r="L68">
        <v>1.7552000000000001E-5</v>
      </c>
      <c r="M68">
        <v>5.1316000000000001E-2</v>
      </c>
      <c r="N68" t="s">
        <v>344</v>
      </c>
      <c r="O68">
        <f>Specific_heat_p[[#This Row],[Cp (J/g*K)]]/Specific_heat_p[[#This Row],[Cv (J/g*K)]]</f>
        <v>1.6447241821680563</v>
      </c>
      <c r="W68" s="23">
        <v>41</v>
      </c>
      <c r="X68" s="23">
        <f>VLOOKUP(W68+1,Specific_heat_p[],8,FALSE)</f>
        <v>2.4944000000000002</v>
      </c>
      <c r="Y68" s="23">
        <f>VLOOKUP(W68+1,Specific_heat_p[],9,FALSE)</f>
        <v>4.1025999999999998</v>
      </c>
      <c r="Z68" s="23">
        <f>ROUND(VLOOKUP(W68+1,Specific_heat_p[],15,FALSE),2)</f>
        <v>1.64</v>
      </c>
      <c r="AA68" s="23">
        <f t="shared" si="4"/>
        <v>0.5107674266728347</v>
      </c>
      <c r="AB68" s="23">
        <f t="shared" si="5"/>
        <v>0.51592070450163419</v>
      </c>
      <c r="AC68" s="23">
        <f>VLOOKUP(W68+1,Specific_heat_p[],2,FALSE)</f>
        <v>253.26</v>
      </c>
    </row>
    <row r="69" spans="1:29" x14ac:dyDescent="0.25">
      <c r="A69">
        <v>43</v>
      </c>
      <c r="B69">
        <v>254.68</v>
      </c>
      <c r="C69">
        <v>21.649000000000001</v>
      </c>
      <c r="D69">
        <v>4.6191999999999997E-2</v>
      </c>
      <c r="E69">
        <v>2600.6</v>
      </c>
      <c r="F69">
        <v>2799.2</v>
      </c>
      <c r="G69">
        <v>6.0391000000000004</v>
      </c>
      <c r="H69">
        <v>2.5070999999999999</v>
      </c>
      <c r="I69">
        <v>4.1439000000000004</v>
      </c>
      <c r="J69">
        <v>500.59</v>
      </c>
      <c r="K69">
        <v>1.5464</v>
      </c>
      <c r="L69">
        <v>1.7604999999999998E-5</v>
      </c>
      <c r="M69">
        <v>5.1750999999999998E-2</v>
      </c>
      <c r="N69" t="s">
        <v>344</v>
      </c>
      <c r="O69">
        <f>Specific_heat_p[[#This Row],[Cp (J/g*K)]]/Specific_heat_p[[#This Row],[Cv (J/g*K)]]</f>
        <v>1.6528658609548883</v>
      </c>
      <c r="W69" s="23">
        <v>42</v>
      </c>
      <c r="X69" s="23">
        <f>VLOOKUP(W69+1,Specific_heat_p[],8,FALSE)</f>
        <v>2.5070999999999999</v>
      </c>
      <c r="Y69" s="23">
        <f>VLOOKUP(W69+1,Specific_heat_p[],9,FALSE)</f>
        <v>4.1439000000000004</v>
      </c>
      <c r="Z69" s="23">
        <f>ROUND(VLOOKUP(W69+1,Specific_heat_p[],15,FALSE),2)</f>
        <v>1.65</v>
      </c>
      <c r="AA69" s="23">
        <f t="shared" ref="AA69:AA103" si="6">(2/(Z69+1))^(1/(Z69-1))*SQRT(Z69/(Z69+1))</f>
        <v>0.51179331282604801</v>
      </c>
      <c r="AB69" s="23">
        <f t="shared" ref="AB69:AB103" si="7">5.46*AA69*SQRT(18.016/(AC69+273.15))</f>
        <v>0.51626109847576229</v>
      </c>
      <c r="AC69" s="23">
        <f>VLOOKUP(W69+1,Specific_heat_p[],2,FALSE)</f>
        <v>254.68</v>
      </c>
    </row>
    <row r="70" spans="1:29" x14ac:dyDescent="0.25">
      <c r="A70">
        <v>44</v>
      </c>
      <c r="B70">
        <v>256.07</v>
      </c>
      <c r="C70">
        <v>22.172000000000001</v>
      </c>
      <c r="D70">
        <v>4.5102000000000003E-2</v>
      </c>
      <c r="E70">
        <v>2600.1</v>
      </c>
      <c r="F70">
        <v>2798.6</v>
      </c>
      <c r="G70">
        <v>6.0293000000000001</v>
      </c>
      <c r="H70">
        <v>2.5196000000000001</v>
      </c>
      <c r="I70">
        <v>4.1853999999999996</v>
      </c>
      <c r="J70">
        <v>500.25</v>
      </c>
      <c r="K70">
        <v>1.5291999999999999</v>
      </c>
      <c r="L70">
        <v>1.7657999999999999E-5</v>
      </c>
      <c r="M70">
        <v>5.2185000000000002E-2</v>
      </c>
      <c r="N70" t="s">
        <v>344</v>
      </c>
      <c r="O70">
        <f>Specific_heat_p[[#This Row],[Cp (J/g*K)]]/Specific_heat_p[[#This Row],[Cv (J/g*K)]]</f>
        <v>1.6611366883632321</v>
      </c>
      <c r="W70" s="23">
        <v>43</v>
      </c>
      <c r="X70" s="23">
        <f>VLOOKUP(W70+1,Specific_heat_p[],8,FALSE)</f>
        <v>2.5196000000000001</v>
      </c>
      <c r="Y70" s="23">
        <f>VLOOKUP(W70+1,Specific_heat_p[],9,FALSE)</f>
        <v>4.1853999999999996</v>
      </c>
      <c r="Z70" s="23">
        <f>ROUND(VLOOKUP(W70+1,Specific_heat_p[],15,FALSE),2)</f>
        <v>1.66</v>
      </c>
      <c r="AA70" s="23">
        <f t="shared" si="6"/>
        <v>0.51281323387137046</v>
      </c>
      <c r="AB70" s="23">
        <f t="shared" si="7"/>
        <v>0.51661014365311753</v>
      </c>
      <c r="AC70" s="23">
        <f>VLOOKUP(W70+1,Specific_heat_p[],2,FALSE)</f>
        <v>256.07</v>
      </c>
    </row>
    <row r="71" spans="1:29" x14ac:dyDescent="0.25">
      <c r="A71">
        <v>45</v>
      </c>
      <c r="B71">
        <v>257.44</v>
      </c>
      <c r="C71">
        <v>22.696999999999999</v>
      </c>
      <c r="D71">
        <v>4.4059000000000001E-2</v>
      </c>
      <c r="E71">
        <v>2599.6999999999998</v>
      </c>
      <c r="F71">
        <v>2797.9</v>
      </c>
      <c r="G71">
        <v>6.0197000000000003</v>
      </c>
      <c r="H71">
        <v>2.532</v>
      </c>
      <c r="I71">
        <v>4.2270000000000003</v>
      </c>
      <c r="J71">
        <v>499.9</v>
      </c>
      <c r="K71">
        <v>1.5125</v>
      </c>
      <c r="L71">
        <v>1.7711E-5</v>
      </c>
      <c r="M71">
        <v>5.2616999999999997E-2</v>
      </c>
      <c r="N71" t="s">
        <v>344</v>
      </c>
      <c r="O71">
        <f>Specific_heat_p[[#This Row],[Cp (J/g*K)]]/Specific_heat_p[[#This Row],[Cv (J/g*K)]]</f>
        <v>1.6694312796208532</v>
      </c>
      <c r="W71" s="23">
        <v>44</v>
      </c>
      <c r="X71" s="23">
        <f>VLOOKUP(W71+1,Specific_heat_p[],8,FALSE)</f>
        <v>2.532</v>
      </c>
      <c r="Y71" s="23">
        <f>VLOOKUP(W71+1,Specific_heat_p[],9,FALSE)</f>
        <v>4.2270000000000003</v>
      </c>
      <c r="Z71" s="23">
        <f>ROUND(VLOOKUP(W71+1,Specific_heat_p[],15,FALSE),2)</f>
        <v>1.67</v>
      </c>
      <c r="AA71" s="23">
        <f t="shared" si="6"/>
        <v>0.51382725123952577</v>
      </c>
      <c r="AB71" s="23">
        <f t="shared" si="7"/>
        <v>0.51696296636285211</v>
      </c>
      <c r="AC71" s="23">
        <f>VLOOKUP(W71+1,Specific_heat_p[],2,FALSE)</f>
        <v>257.44</v>
      </c>
    </row>
    <row r="72" spans="1:29" x14ac:dyDescent="0.25">
      <c r="A72">
        <v>46</v>
      </c>
      <c r="B72">
        <v>258.77999999999997</v>
      </c>
      <c r="C72">
        <v>23.224</v>
      </c>
      <c r="D72">
        <v>4.3059E-2</v>
      </c>
      <c r="E72">
        <v>2599.1999999999998</v>
      </c>
      <c r="F72">
        <v>2797.3</v>
      </c>
      <c r="G72">
        <v>6.0102000000000002</v>
      </c>
      <c r="H72">
        <v>2.5442999999999998</v>
      </c>
      <c r="I72">
        <v>4.2687999999999997</v>
      </c>
      <c r="J72">
        <v>499.54</v>
      </c>
      <c r="K72">
        <v>1.4964</v>
      </c>
      <c r="L72">
        <v>1.7762E-5</v>
      </c>
      <c r="M72">
        <v>5.3048999999999999E-2</v>
      </c>
      <c r="N72" t="s">
        <v>344</v>
      </c>
      <c r="O72">
        <f>Specific_heat_p[[#This Row],[Cp (J/g*K)]]/Specific_heat_p[[#This Row],[Cv (J/g*K)]]</f>
        <v>1.6777895688401525</v>
      </c>
      <c r="W72" s="23">
        <v>45</v>
      </c>
      <c r="X72" s="23">
        <f>VLOOKUP(W72+1,Specific_heat_p[],8,FALSE)</f>
        <v>2.5442999999999998</v>
      </c>
      <c r="Y72" s="23">
        <f>VLOOKUP(W72+1,Specific_heat_p[],9,FALSE)</f>
        <v>4.2687999999999997</v>
      </c>
      <c r="Z72" s="23">
        <f>ROUND(VLOOKUP(W72+1,Specific_heat_p[],15,FALSE),2)</f>
        <v>1.68</v>
      </c>
      <c r="AA72" s="23">
        <f t="shared" si="6"/>
        <v>0.51483542542256366</v>
      </c>
      <c r="AB72" s="23">
        <f t="shared" si="7"/>
        <v>0.51732445602042676</v>
      </c>
      <c r="AC72" s="23">
        <f>VLOOKUP(W72+1,Specific_heat_p[],2,FALSE)</f>
        <v>258.77999999999997</v>
      </c>
    </row>
    <row r="73" spans="1:29" x14ac:dyDescent="0.25">
      <c r="A73">
        <v>47</v>
      </c>
      <c r="B73">
        <v>260.10000000000002</v>
      </c>
      <c r="C73">
        <v>23.753</v>
      </c>
      <c r="D73">
        <v>4.2099999999999999E-2</v>
      </c>
      <c r="E73">
        <v>2598.6999999999998</v>
      </c>
      <c r="F73">
        <v>2796.5</v>
      </c>
      <c r="G73">
        <v>6.0008999999999997</v>
      </c>
      <c r="H73">
        <v>2.5564</v>
      </c>
      <c r="I73">
        <v>4.3108000000000004</v>
      </c>
      <c r="J73">
        <v>499.18</v>
      </c>
      <c r="K73">
        <v>1.4806999999999999</v>
      </c>
      <c r="L73">
        <v>1.7813E-5</v>
      </c>
      <c r="M73">
        <v>5.348E-2</v>
      </c>
      <c r="N73" t="s">
        <v>344</v>
      </c>
      <c r="O73">
        <f>Specific_heat_p[[#This Row],[Cp (J/g*K)]]/Specific_heat_p[[#This Row],[Cv (J/g*K)]]</f>
        <v>1.686277577843843</v>
      </c>
      <c r="W73" s="23">
        <v>46</v>
      </c>
      <c r="X73" s="23">
        <f>VLOOKUP(W73+1,Specific_heat_p[],8,FALSE)</f>
        <v>2.5564</v>
      </c>
      <c r="Y73" s="23">
        <f>VLOOKUP(W73+1,Specific_heat_p[],9,FALSE)</f>
        <v>4.3108000000000004</v>
      </c>
      <c r="Z73" s="23">
        <f>ROUND(VLOOKUP(W73+1,Specific_heat_p[],15,FALSE),2)</f>
        <v>1.69</v>
      </c>
      <c r="AA73" s="23">
        <f t="shared" si="6"/>
        <v>0.51583781599318645</v>
      </c>
      <c r="AB73" s="23">
        <f t="shared" si="7"/>
        <v>0.51768975954847529</v>
      </c>
      <c r="AC73" s="23">
        <f>VLOOKUP(W73+1,Specific_heat_p[],2,FALSE)</f>
        <v>260.10000000000002</v>
      </c>
    </row>
    <row r="74" spans="1:29" x14ac:dyDescent="0.25">
      <c r="A74">
        <v>48</v>
      </c>
      <c r="B74">
        <v>261.39999999999998</v>
      </c>
      <c r="C74">
        <v>24.283999999999999</v>
      </c>
      <c r="D74">
        <v>4.1180000000000001E-2</v>
      </c>
      <c r="E74">
        <v>2598.1</v>
      </c>
      <c r="F74">
        <v>2795.8</v>
      </c>
      <c r="G74">
        <v>5.9916999999999998</v>
      </c>
      <c r="H74">
        <v>2.5684999999999998</v>
      </c>
      <c r="I74">
        <v>4.3529999999999998</v>
      </c>
      <c r="J74">
        <v>498.81</v>
      </c>
      <c r="K74">
        <v>1.4654</v>
      </c>
      <c r="L74">
        <v>1.7864E-5</v>
      </c>
      <c r="M74">
        <v>5.391E-2</v>
      </c>
      <c r="N74" t="s">
        <v>344</v>
      </c>
      <c r="O74">
        <f>Specific_heat_p[[#This Row],[Cp (J/g*K)]]/Specific_heat_p[[#This Row],[Cv (J/g*K)]]</f>
        <v>1.6947634806307184</v>
      </c>
      <c r="W74" s="23">
        <v>47</v>
      </c>
      <c r="X74" s="23">
        <f>VLOOKUP(W74+1,Specific_heat_p[],8,FALSE)</f>
        <v>2.5684999999999998</v>
      </c>
      <c r="Y74" s="23">
        <f>VLOOKUP(W74+1,Specific_heat_p[],9,FALSE)</f>
        <v>4.3529999999999998</v>
      </c>
      <c r="Z74" s="23">
        <f>ROUND(VLOOKUP(W74+1,Specific_heat_p[],15,FALSE),2)</f>
        <v>1.69</v>
      </c>
      <c r="AA74" s="23">
        <f t="shared" si="6"/>
        <v>0.51583781599318645</v>
      </c>
      <c r="AB74" s="23">
        <f t="shared" si="7"/>
        <v>0.51705987800358277</v>
      </c>
      <c r="AC74" s="23">
        <f>VLOOKUP(W74+1,Specific_heat_p[],2,FALSE)</f>
        <v>261.39999999999998</v>
      </c>
    </row>
    <row r="75" spans="1:29" x14ac:dyDescent="0.25">
      <c r="A75">
        <v>49</v>
      </c>
      <c r="B75">
        <v>262.68</v>
      </c>
      <c r="C75">
        <v>24.815999999999999</v>
      </c>
      <c r="D75">
        <v>4.0295999999999998E-2</v>
      </c>
      <c r="E75">
        <v>2597.6</v>
      </c>
      <c r="F75">
        <v>2795</v>
      </c>
      <c r="G75">
        <v>5.9825999999999997</v>
      </c>
      <c r="H75">
        <v>2.5804</v>
      </c>
      <c r="I75">
        <v>4.3954000000000004</v>
      </c>
      <c r="J75">
        <v>498.43</v>
      </c>
      <c r="K75">
        <v>1.4505999999999999</v>
      </c>
      <c r="L75">
        <v>1.7914000000000002E-5</v>
      </c>
      <c r="M75">
        <v>5.4338999999999998E-2</v>
      </c>
      <c r="N75" t="s">
        <v>344</v>
      </c>
      <c r="O75">
        <f>Specific_heat_p[[#This Row],[Cp (J/g*K)]]/Specific_heat_p[[#This Row],[Cv (J/g*K)]]</f>
        <v>1.7033793210354986</v>
      </c>
      <c r="W75" s="23">
        <v>48</v>
      </c>
      <c r="X75" s="23">
        <f>VLOOKUP(W75+1,Specific_heat_p[],8,FALSE)</f>
        <v>2.5804</v>
      </c>
      <c r="Y75" s="23">
        <f>VLOOKUP(W75+1,Specific_heat_p[],9,FALSE)</f>
        <v>4.3954000000000004</v>
      </c>
      <c r="Z75" s="23">
        <f>ROUND(VLOOKUP(W75+1,Specific_heat_p[],15,FALSE),2)</f>
        <v>1.7</v>
      </c>
      <c r="AA75" s="23">
        <f t="shared" si="6"/>
        <v>0.51683448162356993</v>
      </c>
      <c r="AB75" s="23">
        <f t="shared" si="7"/>
        <v>0.51743976079008658</v>
      </c>
      <c r="AC75" s="23">
        <f>VLOOKUP(W75+1,Specific_heat_p[],2,FALSE)</f>
        <v>262.68</v>
      </c>
    </row>
    <row r="76" spans="1:29" x14ac:dyDescent="0.25">
      <c r="A76">
        <v>50</v>
      </c>
      <c r="B76">
        <v>263.94</v>
      </c>
      <c r="C76">
        <v>25.350999999999999</v>
      </c>
      <c r="D76">
        <v>3.9446000000000002E-2</v>
      </c>
      <c r="E76">
        <v>2597</v>
      </c>
      <c r="F76">
        <v>2794.2</v>
      </c>
      <c r="G76">
        <v>5.9737</v>
      </c>
      <c r="H76">
        <v>2.5922000000000001</v>
      </c>
      <c r="I76">
        <v>4.4379999999999997</v>
      </c>
      <c r="J76">
        <v>498.04</v>
      </c>
      <c r="K76">
        <v>1.4361999999999999</v>
      </c>
      <c r="L76">
        <v>1.7963999999999999E-5</v>
      </c>
      <c r="M76">
        <v>5.4767999999999997E-2</v>
      </c>
      <c r="N76" t="s">
        <v>344</v>
      </c>
      <c r="O76">
        <f>Specific_heat_p[[#This Row],[Cp (J/g*K)]]/Specific_heat_p[[#This Row],[Cv (J/g*K)]]</f>
        <v>1.7120592546871383</v>
      </c>
      <c r="W76" s="23">
        <v>49</v>
      </c>
      <c r="X76" s="23">
        <f>VLOOKUP(W76+1,Specific_heat_p[],8,FALSE)</f>
        <v>2.5922000000000001</v>
      </c>
      <c r="Y76" s="23">
        <f>VLOOKUP(W76+1,Specific_heat_p[],9,FALSE)</f>
        <v>4.4379999999999997</v>
      </c>
      <c r="Z76" s="23">
        <f>ROUND(VLOOKUP(W76+1,Specific_heat_p[],15,FALSE),2)</f>
        <v>1.71</v>
      </c>
      <c r="AA76" s="23">
        <f t="shared" si="6"/>
        <v>0.51782548010369667</v>
      </c>
      <c r="AB76" s="23">
        <f t="shared" si="7"/>
        <v>0.51782344848145045</v>
      </c>
      <c r="AC76" s="23">
        <f>VLOOKUP(W76+1,Specific_heat_p[],2,FALSE)</f>
        <v>263.94</v>
      </c>
    </row>
    <row r="77" spans="1:29" x14ac:dyDescent="0.25">
      <c r="A77">
        <v>51</v>
      </c>
      <c r="B77">
        <v>265.18</v>
      </c>
      <c r="C77">
        <v>25.888000000000002</v>
      </c>
      <c r="D77">
        <v>3.8628000000000003E-2</v>
      </c>
      <c r="E77">
        <v>2596.4</v>
      </c>
      <c r="F77">
        <v>2793.4</v>
      </c>
      <c r="G77">
        <v>5.9648000000000003</v>
      </c>
      <c r="H77">
        <v>2.6038999999999999</v>
      </c>
      <c r="I77">
        <v>4.4809000000000001</v>
      </c>
      <c r="J77">
        <v>497.65</v>
      </c>
      <c r="K77">
        <v>1.4220999999999999</v>
      </c>
      <c r="L77">
        <v>1.8012999999999998E-5</v>
      </c>
      <c r="M77">
        <v>5.5197000000000003E-2</v>
      </c>
      <c r="N77" t="s">
        <v>344</v>
      </c>
      <c r="O77">
        <f>Specific_heat_p[[#This Row],[Cp (J/g*K)]]/Specific_heat_p[[#This Row],[Cv (J/g*K)]]</f>
        <v>1.7208418142017743</v>
      </c>
      <c r="W77" s="23">
        <v>50</v>
      </c>
      <c r="X77" s="23">
        <f>VLOOKUP(W77+1,Specific_heat_p[],8,FALSE)</f>
        <v>2.6038999999999999</v>
      </c>
      <c r="Y77" s="23">
        <f>VLOOKUP(W77+1,Specific_heat_p[],9,FALSE)</f>
        <v>4.4809000000000001</v>
      </c>
      <c r="Z77" s="23">
        <f>ROUND(VLOOKUP(W77+1,Specific_heat_p[],15,FALSE),2)</f>
        <v>1.72</v>
      </c>
      <c r="AA77" s="23">
        <f t="shared" si="6"/>
        <v>0.51881086835921575</v>
      </c>
      <c r="AB77" s="23">
        <f t="shared" si="7"/>
        <v>0.51821097111256897</v>
      </c>
      <c r="AC77" s="23">
        <f>VLOOKUP(W77+1,Specific_heat_p[],2,FALSE)</f>
        <v>265.18</v>
      </c>
    </row>
    <row r="78" spans="1:29" x14ac:dyDescent="0.25">
      <c r="A78">
        <v>52</v>
      </c>
      <c r="B78">
        <v>266.39999999999998</v>
      </c>
      <c r="C78">
        <v>26.427</v>
      </c>
      <c r="D78">
        <v>3.7839999999999999E-2</v>
      </c>
      <c r="E78">
        <v>2595.6999999999998</v>
      </c>
      <c r="F78">
        <v>2792.5</v>
      </c>
      <c r="G78">
        <v>5.9561000000000002</v>
      </c>
      <c r="H78">
        <v>2.6154999999999999</v>
      </c>
      <c r="I78">
        <v>4.524</v>
      </c>
      <c r="J78">
        <v>497.25</v>
      </c>
      <c r="K78">
        <v>1.4084000000000001</v>
      </c>
      <c r="L78">
        <v>1.8062000000000001E-5</v>
      </c>
      <c r="M78">
        <v>5.5626000000000002E-2</v>
      </c>
      <c r="N78" t="s">
        <v>344</v>
      </c>
      <c r="O78">
        <f>Specific_heat_p[[#This Row],[Cp (J/g*K)]]/Specific_heat_p[[#This Row],[Cv (J/g*K)]]</f>
        <v>1.7296883961001721</v>
      </c>
      <c r="W78" s="23">
        <v>51</v>
      </c>
      <c r="X78" s="23">
        <f>VLOOKUP(W78+1,Specific_heat_p[],8,FALSE)</f>
        <v>2.6154999999999999</v>
      </c>
      <c r="Y78" s="23">
        <f>VLOOKUP(W78+1,Specific_heat_p[],9,FALSE)</f>
        <v>4.524</v>
      </c>
      <c r="Z78" s="23">
        <f>ROUND(VLOOKUP(W78+1,Specific_heat_p[],15,FALSE),2)</f>
        <v>1.73</v>
      </c>
      <c r="AA78" s="23">
        <f t="shared" si="6"/>
        <v>0.51979070246884473</v>
      </c>
      <c r="AB78" s="23">
        <f t="shared" si="7"/>
        <v>0.51860235887111117</v>
      </c>
      <c r="AC78" s="23">
        <f>VLOOKUP(W78+1,Specific_heat_p[],2,FALSE)</f>
        <v>266.39999999999998</v>
      </c>
    </row>
    <row r="79" spans="1:29" x14ac:dyDescent="0.25">
      <c r="A79">
        <v>53</v>
      </c>
      <c r="B79">
        <v>267.61</v>
      </c>
      <c r="C79">
        <v>26.968</v>
      </c>
      <c r="D79">
        <v>3.7081000000000003E-2</v>
      </c>
      <c r="E79">
        <v>2595.1</v>
      </c>
      <c r="F79">
        <v>2791.6</v>
      </c>
      <c r="G79">
        <v>5.9474999999999998</v>
      </c>
      <c r="H79">
        <v>2.6271</v>
      </c>
      <c r="I79">
        <v>4.5674000000000001</v>
      </c>
      <c r="J79">
        <v>496.84</v>
      </c>
      <c r="K79">
        <v>1.3951</v>
      </c>
      <c r="L79">
        <v>1.8111E-5</v>
      </c>
      <c r="M79">
        <v>5.6055000000000001E-2</v>
      </c>
      <c r="N79" t="s">
        <v>344</v>
      </c>
      <c r="O79">
        <f>Specific_heat_p[[#This Row],[Cp (J/g*K)]]/Specific_heat_p[[#This Row],[Cv (J/g*K)]]</f>
        <v>1.7385710479235659</v>
      </c>
      <c r="W79" s="23">
        <v>52</v>
      </c>
      <c r="X79" s="23">
        <f>VLOOKUP(W79+1,Specific_heat_p[],8,FALSE)</f>
        <v>2.6271</v>
      </c>
      <c r="Y79" s="23">
        <f>VLOOKUP(W79+1,Specific_heat_p[],9,FALSE)</f>
        <v>4.5674000000000001</v>
      </c>
      <c r="Z79" s="23">
        <f>ROUND(VLOOKUP(W79+1,Specific_heat_p[],15,FALSE),2)</f>
        <v>1.74</v>
      </c>
      <c r="AA79" s="23">
        <f t="shared" si="6"/>
        <v>0.52076503768132998</v>
      </c>
      <c r="AB79" s="23">
        <f t="shared" si="7"/>
        <v>0.5189928433061517</v>
      </c>
      <c r="AC79" s="23">
        <f>VLOOKUP(W79+1,Specific_heat_p[],2,FALSE)</f>
        <v>267.61</v>
      </c>
    </row>
    <row r="80" spans="1:29" x14ac:dyDescent="0.25">
      <c r="A80">
        <v>54</v>
      </c>
      <c r="B80">
        <v>268.79000000000002</v>
      </c>
      <c r="C80">
        <v>27.512</v>
      </c>
      <c r="D80">
        <v>3.6347999999999998E-2</v>
      </c>
      <c r="E80">
        <v>2594.4</v>
      </c>
      <c r="F80">
        <v>2790.7</v>
      </c>
      <c r="G80">
        <v>5.9390999999999998</v>
      </c>
      <c r="H80">
        <v>2.6385000000000001</v>
      </c>
      <c r="I80">
        <v>4.6109999999999998</v>
      </c>
      <c r="J80">
        <v>496.43</v>
      </c>
      <c r="K80">
        <v>1.3821000000000001</v>
      </c>
      <c r="L80">
        <v>1.8159E-5</v>
      </c>
      <c r="M80">
        <v>5.6483999999999999E-2</v>
      </c>
      <c r="N80" t="s">
        <v>344</v>
      </c>
      <c r="O80">
        <f>Specific_heat_p[[#This Row],[Cp (J/g*K)]]/Specific_heat_p[[#This Row],[Cv (J/g*K)]]</f>
        <v>1.7475838544627629</v>
      </c>
      <c r="W80" s="23">
        <v>53</v>
      </c>
      <c r="X80" s="23">
        <f>VLOOKUP(W80+1,Specific_heat_p[],8,FALSE)</f>
        <v>2.6385000000000001</v>
      </c>
      <c r="Y80" s="23">
        <f>VLOOKUP(W80+1,Specific_heat_p[],9,FALSE)</f>
        <v>4.6109999999999998</v>
      </c>
      <c r="Z80" s="23">
        <f>ROUND(VLOOKUP(W80+1,Specific_heat_p[],15,FALSE),2)</f>
        <v>1.75</v>
      </c>
      <c r="AA80" s="23">
        <f t="shared" si="6"/>
        <v>0.5217339284319723</v>
      </c>
      <c r="AB80" s="23">
        <f t="shared" si="7"/>
        <v>0.51939205931263832</v>
      </c>
      <c r="AC80" s="23">
        <f>VLOOKUP(W80+1,Specific_heat_p[],2,FALSE)</f>
        <v>268.79000000000002</v>
      </c>
    </row>
    <row r="81" spans="1:29" x14ac:dyDescent="0.25">
      <c r="A81">
        <v>55</v>
      </c>
      <c r="B81">
        <v>269.97000000000003</v>
      </c>
      <c r="C81">
        <v>28.056999999999999</v>
      </c>
      <c r="D81">
        <v>3.5642E-2</v>
      </c>
      <c r="E81">
        <v>2593.6999999999998</v>
      </c>
      <c r="F81">
        <v>2789.7</v>
      </c>
      <c r="G81">
        <v>5.9306999999999999</v>
      </c>
      <c r="H81">
        <v>2.6497999999999999</v>
      </c>
      <c r="I81">
        <v>4.6548999999999996</v>
      </c>
      <c r="J81">
        <v>496.01</v>
      </c>
      <c r="K81">
        <v>1.3694</v>
      </c>
      <c r="L81">
        <v>1.8206000000000002E-5</v>
      </c>
      <c r="M81">
        <v>5.6912999999999998E-2</v>
      </c>
      <c r="N81" t="s">
        <v>344</v>
      </c>
      <c r="O81">
        <f>Specific_heat_p[[#This Row],[Cp (J/g*K)]]/Specific_heat_p[[#This Row],[Cv (J/g*K)]]</f>
        <v>1.7566986187636802</v>
      </c>
      <c r="W81" s="23">
        <v>54</v>
      </c>
      <c r="X81" s="23">
        <f>VLOOKUP(W81+1,Specific_heat_p[],8,FALSE)</f>
        <v>2.6497999999999999</v>
      </c>
      <c r="Y81" s="23">
        <f>VLOOKUP(W81+1,Specific_heat_p[],9,FALSE)</f>
        <v>4.6548999999999996</v>
      </c>
      <c r="Z81" s="23">
        <f>ROUND(VLOOKUP(W81+1,Specific_heat_p[],15,FALSE),2)</f>
        <v>1.76</v>
      </c>
      <c r="AA81" s="23">
        <f t="shared" si="6"/>
        <v>0.52269742835874045</v>
      </c>
      <c r="AB81" s="23">
        <f t="shared" si="7"/>
        <v>0.51978566116126335</v>
      </c>
      <c r="AC81" s="23">
        <f>VLOOKUP(W81+1,Specific_heat_p[],2,FALSE)</f>
        <v>269.97000000000003</v>
      </c>
    </row>
    <row r="82" spans="1:29" x14ac:dyDescent="0.25">
      <c r="A82">
        <v>56</v>
      </c>
      <c r="B82">
        <v>271.12</v>
      </c>
      <c r="C82">
        <v>28.605</v>
      </c>
      <c r="D82">
        <v>3.4958999999999997E-2</v>
      </c>
      <c r="E82">
        <v>2593</v>
      </c>
      <c r="F82">
        <v>2788.7</v>
      </c>
      <c r="G82">
        <v>5.9223999999999997</v>
      </c>
      <c r="H82">
        <v>2.6610999999999998</v>
      </c>
      <c r="I82">
        <v>4.6992000000000003</v>
      </c>
      <c r="J82">
        <v>495.59</v>
      </c>
      <c r="K82">
        <v>1.357</v>
      </c>
      <c r="L82">
        <v>1.8253999999999998E-5</v>
      </c>
      <c r="M82">
        <v>5.7341999999999997E-2</v>
      </c>
      <c r="N82" t="s">
        <v>344</v>
      </c>
      <c r="O82">
        <f>Specific_heat_p[[#This Row],[Cp (J/g*K)]]/Specific_heat_p[[#This Row],[Cv (J/g*K)]]</f>
        <v>1.7658862876254182</v>
      </c>
      <c r="W82" s="23">
        <v>55</v>
      </c>
      <c r="X82" s="23">
        <f>VLOOKUP(W82+1,Specific_heat_p[],8,FALSE)</f>
        <v>2.6610999999999998</v>
      </c>
      <c r="Y82" s="23">
        <f>VLOOKUP(W82+1,Specific_heat_p[],9,FALSE)</f>
        <v>4.6992000000000003</v>
      </c>
      <c r="Z82" s="23">
        <f>ROUND(VLOOKUP(W82+1,Specific_heat_p[],15,FALSE),2)</f>
        <v>1.77</v>
      </c>
      <c r="AA82" s="23">
        <f t="shared" si="6"/>
        <v>0.52365559031797659</v>
      </c>
      <c r="AB82" s="23">
        <f t="shared" si="7"/>
        <v>0.52018805474852337</v>
      </c>
      <c r="AC82" s="23">
        <f>VLOOKUP(W82+1,Specific_heat_p[],2,FALSE)</f>
        <v>271.12</v>
      </c>
    </row>
    <row r="83" spans="1:29" x14ac:dyDescent="0.25">
      <c r="A83">
        <v>57</v>
      </c>
      <c r="B83">
        <v>272.26</v>
      </c>
      <c r="C83">
        <v>29.155000000000001</v>
      </c>
      <c r="D83">
        <v>3.4299999999999997E-2</v>
      </c>
      <c r="E83">
        <v>2592.1999999999998</v>
      </c>
      <c r="F83">
        <v>2787.7</v>
      </c>
      <c r="G83">
        <v>5.9142000000000001</v>
      </c>
      <c r="H83">
        <v>2.6722999999999999</v>
      </c>
      <c r="I83">
        <v>4.7436999999999996</v>
      </c>
      <c r="J83">
        <v>495.16</v>
      </c>
      <c r="K83">
        <v>1.3449</v>
      </c>
      <c r="L83">
        <v>1.8301E-5</v>
      </c>
      <c r="M83">
        <v>5.7771999999999997E-2</v>
      </c>
      <c r="N83" t="s">
        <v>344</v>
      </c>
      <c r="O83">
        <f>Specific_heat_p[[#This Row],[Cp (J/g*K)]]/Specific_heat_p[[#This Row],[Cv (J/g*K)]]</f>
        <v>1.7751375219848069</v>
      </c>
      <c r="W83" s="23">
        <v>56</v>
      </c>
      <c r="X83" s="23">
        <f>VLOOKUP(W83+1,Specific_heat_p[],8,FALSE)</f>
        <v>2.6722999999999999</v>
      </c>
      <c r="Y83" s="23">
        <f>VLOOKUP(W83+1,Specific_heat_p[],9,FALSE)</f>
        <v>4.7436999999999996</v>
      </c>
      <c r="Z83" s="23">
        <f>ROUND(VLOOKUP(W83+1,Specific_heat_p[],15,FALSE),2)</f>
        <v>1.78</v>
      </c>
      <c r="AA83" s="23">
        <f t="shared" si="6"/>
        <v>0.5246084663997147</v>
      </c>
      <c r="AB83" s="23">
        <f t="shared" si="7"/>
        <v>0.52058970604071675</v>
      </c>
      <c r="AC83" s="23">
        <f>VLOOKUP(W83+1,Specific_heat_p[],2,FALSE)</f>
        <v>272.26</v>
      </c>
    </row>
    <row r="84" spans="1:29" x14ac:dyDescent="0.25">
      <c r="A84">
        <v>58</v>
      </c>
      <c r="B84">
        <v>273.38</v>
      </c>
      <c r="C84">
        <v>29.707000000000001</v>
      </c>
      <c r="D84">
        <v>3.3661999999999997E-2</v>
      </c>
      <c r="E84">
        <v>2591.5</v>
      </c>
      <c r="F84">
        <v>2786.7</v>
      </c>
      <c r="G84">
        <v>5.9061000000000003</v>
      </c>
      <c r="H84">
        <v>2.6833999999999998</v>
      </c>
      <c r="I84">
        <v>4.7885999999999997</v>
      </c>
      <c r="J84">
        <v>494.73</v>
      </c>
      <c r="K84">
        <v>1.3331</v>
      </c>
      <c r="L84">
        <v>1.8346999999999999E-5</v>
      </c>
      <c r="M84">
        <v>5.8202999999999998E-2</v>
      </c>
      <c r="N84" t="s">
        <v>344</v>
      </c>
      <c r="O84">
        <f>Specific_heat_p[[#This Row],[Cp (J/g*K)]]/Specific_heat_p[[#This Row],[Cv (J/g*K)]]</f>
        <v>1.7845270924945964</v>
      </c>
      <c r="W84" s="23">
        <v>57</v>
      </c>
      <c r="X84" s="23">
        <f>VLOOKUP(W84+1,Specific_heat_p[],8,FALSE)</f>
        <v>2.6833999999999998</v>
      </c>
      <c r="Y84" s="23">
        <f>VLOOKUP(W84+1,Specific_heat_p[],9,FALSE)</f>
        <v>4.7885999999999997</v>
      </c>
      <c r="Z84" s="23">
        <f>ROUND(VLOOKUP(W84+1,Specific_heat_p[],15,FALSE),2)</f>
        <v>1.78</v>
      </c>
      <c r="AA84" s="23">
        <f t="shared" si="6"/>
        <v>0.5246084663997147</v>
      </c>
      <c r="AB84" s="23">
        <f t="shared" si="7"/>
        <v>0.52005601210566865</v>
      </c>
      <c r="AC84" s="23">
        <f>VLOOKUP(W84+1,Specific_heat_p[],2,FALSE)</f>
        <v>273.38</v>
      </c>
    </row>
    <row r="85" spans="1:29" x14ac:dyDescent="0.25">
      <c r="A85">
        <v>59</v>
      </c>
      <c r="B85">
        <v>274.49</v>
      </c>
      <c r="C85">
        <v>30.262</v>
      </c>
      <c r="D85">
        <v>3.3044999999999998E-2</v>
      </c>
      <c r="E85">
        <v>2590.6999999999998</v>
      </c>
      <c r="F85">
        <v>2785.7</v>
      </c>
      <c r="G85">
        <v>5.8981000000000003</v>
      </c>
      <c r="H85">
        <v>2.6943999999999999</v>
      </c>
      <c r="I85">
        <v>4.8338000000000001</v>
      </c>
      <c r="J85">
        <v>494.28</v>
      </c>
      <c r="K85">
        <v>1.3214999999999999</v>
      </c>
      <c r="L85">
        <v>1.8394E-5</v>
      </c>
      <c r="M85">
        <v>5.8633999999999999E-2</v>
      </c>
      <c r="N85" t="s">
        <v>344</v>
      </c>
      <c r="O85">
        <f>Specific_heat_p[[#This Row],[Cp (J/g*K)]]/Specific_heat_p[[#This Row],[Cv (J/g*K)]]</f>
        <v>1.7940172209026128</v>
      </c>
      <c r="W85" s="23">
        <v>58</v>
      </c>
      <c r="X85" s="23">
        <f>VLOOKUP(W85+1,Specific_heat_p[],8,FALSE)</f>
        <v>2.6943999999999999</v>
      </c>
      <c r="Y85" s="23">
        <f>VLOOKUP(W85+1,Specific_heat_p[],9,FALSE)</f>
        <v>4.8338000000000001</v>
      </c>
      <c r="Z85" s="23">
        <f>ROUND(VLOOKUP(W85+1,Specific_heat_p[],15,FALSE),2)</f>
        <v>1.79</v>
      </c>
      <c r="AA85" s="23">
        <f t="shared" si="6"/>
        <v>0.52555610794261465</v>
      </c>
      <c r="AB85" s="23">
        <f t="shared" si="7"/>
        <v>0.52046716503320556</v>
      </c>
      <c r="AC85" s="23">
        <f>VLOOKUP(W85+1,Specific_heat_p[],2,FALSE)</f>
        <v>274.49</v>
      </c>
    </row>
    <row r="86" spans="1:29" x14ac:dyDescent="0.25">
      <c r="A86">
        <v>60</v>
      </c>
      <c r="B86">
        <v>275.58</v>
      </c>
      <c r="C86">
        <v>30.818000000000001</v>
      </c>
      <c r="D86">
        <v>3.2447999999999998E-2</v>
      </c>
      <c r="E86">
        <v>2589.9</v>
      </c>
      <c r="F86">
        <v>2784.6</v>
      </c>
      <c r="G86">
        <v>5.8901000000000003</v>
      </c>
      <c r="H86">
        <v>2.7054</v>
      </c>
      <c r="I86">
        <v>4.8794000000000004</v>
      </c>
      <c r="J86">
        <v>493.84</v>
      </c>
      <c r="K86">
        <v>1.3102</v>
      </c>
      <c r="L86">
        <v>1.844E-5</v>
      </c>
      <c r="M86">
        <v>5.9066E-2</v>
      </c>
      <c r="N86" t="s">
        <v>344</v>
      </c>
      <c r="O86">
        <f>Specific_heat_p[[#This Row],[Cp (J/g*K)]]/Specific_heat_p[[#This Row],[Cv (J/g*K)]]</f>
        <v>1.8035780291269314</v>
      </c>
      <c r="W86" s="23">
        <v>59</v>
      </c>
      <c r="X86" s="23">
        <f>VLOOKUP(W86+1,Specific_heat_p[],8,FALSE)</f>
        <v>2.7054</v>
      </c>
      <c r="Y86" s="23">
        <f>VLOOKUP(W86+1,Specific_heat_p[],9,FALSE)</f>
        <v>4.8794000000000004</v>
      </c>
      <c r="Z86" s="23">
        <f>ROUND(VLOOKUP(W86+1,Specific_heat_p[],15,FALSE),2)</f>
        <v>1.8</v>
      </c>
      <c r="AA86" s="23">
        <f t="shared" si="6"/>
        <v>0.52649856554852958</v>
      </c>
      <c r="AB86" s="23">
        <f t="shared" si="7"/>
        <v>0.520882383159055</v>
      </c>
      <c r="AC86" s="23">
        <f>VLOOKUP(W86+1,Specific_heat_p[],2,FALSE)</f>
        <v>275.58</v>
      </c>
    </row>
    <row r="87" spans="1:29" x14ac:dyDescent="0.25">
      <c r="A87">
        <v>61</v>
      </c>
      <c r="B87">
        <v>276.67</v>
      </c>
      <c r="C87">
        <v>31.378</v>
      </c>
      <c r="D87">
        <v>3.1870000000000002E-2</v>
      </c>
      <c r="E87">
        <v>2589.1</v>
      </c>
      <c r="F87">
        <v>2783.5</v>
      </c>
      <c r="G87">
        <v>5.8822999999999999</v>
      </c>
      <c r="H87">
        <v>2.7162999999999999</v>
      </c>
      <c r="I87">
        <v>4.9253</v>
      </c>
      <c r="J87">
        <v>493.39</v>
      </c>
      <c r="K87">
        <v>1.2991999999999999</v>
      </c>
      <c r="L87">
        <v>1.8485999999999999E-5</v>
      </c>
      <c r="M87">
        <v>5.9499000000000003E-2</v>
      </c>
      <c r="N87" t="s">
        <v>344</v>
      </c>
      <c r="O87">
        <f>Specific_heat_p[[#This Row],[Cp (J/g*K)]]/Specific_heat_p[[#This Row],[Cv (J/g*K)]]</f>
        <v>1.8132385966204028</v>
      </c>
      <c r="W87" s="23">
        <v>60</v>
      </c>
      <c r="X87" s="23">
        <f>VLOOKUP(W87+1,Specific_heat_p[],8,FALSE)</f>
        <v>2.7162999999999999</v>
      </c>
      <c r="Y87" s="23">
        <f>VLOOKUP(W87+1,Specific_heat_p[],9,FALSE)</f>
        <v>4.9253</v>
      </c>
      <c r="Z87" s="23">
        <f>ROUND(VLOOKUP(W87+1,Specific_heat_p[],15,FALSE),2)</f>
        <v>1.81</v>
      </c>
      <c r="AA87" s="23">
        <f t="shared" si="6"/>
        <v>0.52743588909671646</v>
      </c>
      <c r="AB87" s="23">
        <f t="shared" si="7"/>
        <v>0.52129221637195988</v>
      </c>
      <c r="AC87" s="23">
        <f>VLOOKUP(W87+1,Specific_heat_p[],2,FALSE)</f>
        <v>276.67</v>
      </c>
    </row>
    <row r="88" spans="1:29" x14ac:dyDescent="0.25">
      <c r="A88">
        <v>62</v>
      </c>
      <c r="B88">
        <v>277.73</v>
      </c>
      <c r="C88">
        <v>31.94</v>
      </c>
      <c r="D88">
        <v>3.1308999999999997E-2</v>
      </c>
      <c r="E88">
        <v>2588.3000000000002</v>
      </c>
      <c r="F88">
        <v>2782.4</v>
      </c>
      <c r="G88">
        <v>5.8745000000000003</v>
      </c>
      <c r="H88">
        <v>2.7271000000000001</v>
      </c>
      <c r="I88">
        <v>4.9714999999999998</v>
      </c>
      <c r="J88">
        <v>492.93</v>
      </c>
      <c r="K88">
        <v>1.2884</v>
      </c>
      <c r="L88">
        <v>1.8530999999999999E-5</v>
      </c>
      <c r="M88">
        <v>5.9933E-2</v>
      </c>
      <c r="N88" t="s">
        <v>344</v>
      </c>
      <c r="O88">
        <f>Specific_heat_p[[#This Row],[Cp (J/g*K)]]/Specific_heat_p[[#This Row],[Cv (J/g*K)]]</f>
        <v>1.8229987899233617</v>
      </c>
      <c r="W88" s="23">
        <v>61</v>
      </c>
      <c r="X88" s="23">
        <f>VLOOKUP(W88+1,Specific_heat_p[],8,FALSE)</f>
        <v>2.7271000000000001</v>
      </c>
      <c r="Y88" s="23">
        <f>VLOOKUP(W88+1,Specific_heat_p[],9,FALSE)</f>
        <v>4.9714999999999998</v>
      </c>
      <c r="Z88" s="23">
        <f>ROUND(VLOOKUP(W88+1,Specific_heat_p[],15,FALSE),2)</f>
        <v>1.82</v>
      </c>
      <c r="AA88" s="23">
        <f t="shared" si="6"/>
        <v>0.52836812775769915</v>
      </c>
      <c r="AB88" s="23">
        <f t="shared" si="7"/>
        <v>0.52171093408130509</v>
      </c>
      <c r="AC88" s="23">
        <f>VLOOKUP(W88+1,Specific_heat_p[],2,FALSE)</f>
        <v>277.73</v>
      </c>
    </row>
    <row r="89" spans="1:29" x14ac:dyDescent="0.25">
      <c r="A89">
        <v>63</v>
      </c>
      <c r="B89">
        <v>278.79000000000002</v>
      </c>
      <c r="C89">
        <v>32.503999999999998</v>
      </c>
      <c r="D89">
        <v>3.0766000000000002E-2</v>
      </c>
      <c r="E89">
        <v>2587.4</v>
      </c>
      <c r="F89">
        <v>2781.2</v>
      </c>
      <c r="G89">
        <v>5.8667999999999996</v>
      </c>
      <c r="H89">
        <v>2.7378</v>
      </c>
      <c r="I89">
        <v>5.0182000000000002</v>
      </c>
      <c r="J89">
        <v>492.47</v>
      </c>
      <c r="K89">
        <v>1.2778</v>
      </c>
      <c r="L89">
        <v>1.8576999999999998E-5</v>
      </c>
      <c r="M89">
        <v>6.0367999999999998E-2</v>
      </c>
      <c r="N89" t="s">
        <v>344</v>
      </c>
      <c r="O89">
        <f>Specific_heat_p[[#This Row],[Cp (J/g*K)]]/Specific_heat_p[[#This Row],[Cv (J/g*K)]]</f>
        <v>1.8329315508802688</v>
      </c>
      <c r="W89" s="23">
        <v>62</v>
      </c>
      <c r="X89" s="23">
        <f>VLOOKUP(W89+1,Specific_heat_p[],8,FALSE)</f>
        <v>2.7378</v>
      </c>
      <c r="Y89" s="23">
        <f>VLOOKUP(W89+1,Specific_heat_p[],9,FALSE)</f>
        <v>5.0182000000000002</v>
      </c>
      <c r="Z89" s="23">
        <f>ROUND(VLOOKUP(W89+1,Specific_heat_p[],15,FALSE),2)</f>
        <v>1.83</v>
      </c>
      <c r="AA89" s="23">
        <f t="shared" si="6"/>
        <v>0.52929533000679563</v>
      </c>
      <c r="AB89" s="23">
        <f t="shared" si="7"/>
        <v>0.52212436114060101</v>
      </c>
      <c r="AC89" s="23">
        <f>VLOOKUP(W89+1,Specific_heat_p[],2,FALSE)</f>
        <v>278.79000000000002</v>
      </c>
    </row>
    <row r="90" spans="1:29" x14ac:dyDescent="0.25">
      <c r="A90">
        <v>64</v>
      </c>
      <c r="B90">
        <v>279.83</v>
      </c>
      <c r="C90">
        <v>33.07</v>
      </c>
      <c r="D90">
        <v>3.0238000000000001E-2</v>
      </c>
      <c r="E90">
        <v>2586.5</v>
      </c>
      <c r="F90">
        <v>2780.1</v>
      </c>
      <c r="G90">
        <v>5.8592000000000004</v>
      </c>
      <c r="H90">
        <v>2.7484999999999999</v>
      </c>
      <c r="I90">
        <v>5.0652999999999997</v>
      </c>
      <c r="J90">
        <v>492</v>
      </c>
      <c r="K90">
        <v>1.2674000000000001</v>
      </c>
      <c r="L90">
        <v>1.8621999999999999E-5</v>
      </c>
      <c r="M90">
        <v>6.0804999999999998E-2</v>
      </c>
      <c r="N90" t="s">
        <v>344</v>
      </c>
      <c r="O90">
        <f>Specific_heat_p[[#This Row],[Cp (J/g*K)]]/Specific_heat_p[[#This Row],[Cv (J/g*K)]]</f>
        <v>1.8429325086410768</v>
      </c>
      <c r="W90" s="23">
        <v>63</v>
      </c>
      <c r="X90" s="23">
        <f>VLOOKUP(W90+1,Specific_heat_p[],8,FALSE)</f>
        <v>2.7484999999999999</v>
      </c>
      <c r="Y90" s="23">
        <f>VLOOKUP(W90+1,Specific_heat_p[],9,FALSE)</f>
        <v>5.0652999999999997</v>
      </c>
      <c r="Z90" s="23">
        <f>ROUND(VLOOKUP(W90+1,Specific_heat_p[],15,FALSE),2)</f>
        <v>1.84</v>
      </c>
      <c r="AA90" s="23">
        <f t="shared" si="6"/>
        <v>0.53021754363731699</v>
      </c>
      <c r="AB90" s="23">
        <f t="shared" si="7"/>
        <v>0.52254200894803782</v>
      </c>
      <c r="AC90" s="23">
        <f>VLOOKUP(W90+1,Specific_heat_p[],2,FALSE)</f>
        <v>279.83</v>
      </c>
    </row>
    <row r="91" spans="1:29" x14ac:dyDescent="0.25">
      <c r="A91">
        <v>65</v>
      </c>
      <c r="B91">
        <v>280.86</v>
      </c>
      <c r="C91">
        <v>33.64</v>
      </c>
      <c r="D91">
        <v>2.9727E-2</v>
      </c>
      <c r="E91">
        <v>2585.6999999999998</v>
      </c>
      <c r="F91">
        <v>2778.9</v>
      </c>
      <c r="G91">
        <v>5.8516000000000004</v>
      </c>
      <c r="H91">
        <v>2.7591999999999999</v>
      </c>
      <c r="I91">
        <v>5.1127000000000002</v>
      </c>
      <c r="J91">
        <v>491.53</v>
      </c>
      <c r="K91">
        <v>1.2572000000000001</v>
      </c>
      <c r="L91">
        <v>1.8666999999999999E-5</v>
      </c>
      <c r="M91">
        <v>6.1242999999999999E-2</v>
      </c>
      <c r="N91" t="s">
        <v>344</v>
      </c>
      <c r="O91">
        <f>Specific_heat_p[[#This Row],[Cp (J/g*K)]]/Specific_heat_p[[#This Row],[Cv (J/g*K)]]</f>
        <v>1.8529646274282403</v>
      </c>
      <c r="W91" s="23">
        <v>64</v>
      </c>
      <c r="X91" s="23">
        <f>VLOOKUP(W91+1,Specific_heat_p[],8,FALSE)</f>
        <v>2.7591999999999999</v>
      </c>
      <c r="Y91" s="23">
        <f>VLOOKUP(W91+1,Specific_heat_p[],9,FALSE)</f>
        <v>5.1127000000000002</v>
      </c>
      <c r="Z91" s="23">
        <f>ROUND(VLOOKUP(W91+1,Specific_heat_p[],15,FALSE),2)</f>
        <v>1.85</v>
      </c>
      <c r="AA91" s="23">
        <f t="shared" si="6"/>
        <v>0.53113481577345167</v>
      </c>
      <c r="AB91" s="23">
        <f t="shared" si="7"/>
        <v>0.52295918796442697</v>
      </c>
      <c r="AC91" s="23">
        <f>VLOOKUP(W91+1,Specific_heat_p[],2,FALSE)</f>
        <v>280.86</v>
      </c>
    </row>
    <row r="92" spans="1:29" x14ac:dyDescent="0.25">
      <c r="A92">
        <v>66</v>
      </c>
      <c r="B92">
        <v>281.87</v>
      </c>
      <c r="C92">
        <v>34.210999999999999</v>
      </c>
      <c r="D92">
        <v>2.9229999999999999E-2</v>
      </c>
      <c r="E92">
        <v>2584.6999999999998</v>
      </c>
      <c r="F92">
        <v>2777.7</v>
      </c>
      <c r="G92">
        <v>5.8441000000000001</v>
      </c>
      <c r="H92">
        <v>2.7698</v>
      </c>
      <c r="I92">
        <v>5.1605999999999996</v>
      </c>
      <c r="J92">
        <v>491.06</v>
      </c>
      <c r="K92">
        <v>1.2473000000000001</v>
      </c>
      <c r="L92">
        <v>1.8712E-5</v>
      </c>
      <c r="M92">
        <v>6.1682000000000001E-2</v>
      </c>
      <c r="N92" t="s">
        <v>344</v>
      </c>
      <c r="O92">
        <f>Specific_heat_p[[#This Row],[Cp (J/g*K)]]/Specific_heat_p[[#This Row],[Cv (J/g*K)]]</f>
        <v>1.8631670156690012</v>
      </c>
      <c r="W92" s="23">
        <v>65</v>
      </c>
      <c r="X92" s="23">
        <f>VLOOKUP(W92+1,Specific_heat_p[],8,FALSE)</f>
        <v>2.7698</v>
      </c>
      <c r="Y92" s="23">
        <f>VLOOKUP(W92+1,Specific_heat_p[],9,FALSE)</f>
        <v>5.1605999999999996</v>
      </c>
      <c r="Z92" s="23">
        <f>ROUND(VLOOKUP(W92+1,Specific_heat_p[],15,FALSE),2)</f>
        <v>1.86</v>
      </c>
      <c r="AA92" s="23">
        <f t="shared" si="6"/>
        <v>0.53204719288284053</v>
      </c>
      <c r="AB92" s="23">
        <f t="shared" si="7"/>
        <v>0.52338065806145095</v>
      </c>
      <c r="AC92" s="23">
        <f>VLOOKUP(W92+1,Specific_heat_p[],2,FALSE)</f>
        <v>281.87</v>
      </c>
    </row>
    <row r="93" spans="1:29" x14ac:dyDescent="0.25">
      <c r="A93">
        <v>67</v>
      </c>
      <c r="B93">
        <v>282.88</v>
      </c>
      <c r="C93">
        <v>34.786000000000001</v>
      </c>
      <c r="D93">
        <v>2.8747000000000002E-2</v>
      </c>
      <c r="E93">
        <v>2583.8000000000002</v>
      </c>
      <c r="F93">
        <v>2776.4</v>
      </c>
      <c r="G93">
        <v>5.8367000000000004</v>
      </c>
      <c r="H93">
        <v>2.7803</v>
      </c>
      <c r="I93">
        <v>5.2088999999999999</v>
      </c>
      <c r="J93">
        <v>490.58</v>
      </c>
      <c r="K93">
        <v>1.2375</v>
      </c>
      <c r="L93">
        <v>1.8756000000000001E-5</v>
      </c>
      <c r="M93">
        <v>6.2122999999999998E-2</v>
      </c>
      <c r="N93" t="s">
        <v>344</v>
      </c>
      <c r="O93">
        <f>Specific_heat_p[[#This Row],[Cp (J/g*K)]]/Specific_heat_p[[#This Row],[Cv (J/g*K)]]</f>
        <v>1.8735028594036613</v>
      </c>
      <c r="W93" s="23">
        <v>66</v>
      </c>
      <c r="X93" s="23">
        <f>VLOOKUP(W93+1,Specific_heat_p[],8,FALSE)</f>
        <v>2.7803</v>
      </c>
      <c r="Y93" s="23">
        <f>VLOOKUP(W93+1,Specific_heat_p[],9,FALSE)</f>
        <v>5.2088999999999999</v>
      </c>
      <c r="Z93" s="23">
        <f>ROUND(VLOOKUP(W93+1,Specific_heat_p[],15,FALSE),2)</f>
        <v>1.87</v>
      </c>
      <c r="AA93" s="23">
        <f t="shared" si="6"/>
        <v>0.5329547207888532</v>
      </c>
      <c r="AB93" s="23">
        <f t="shared" si="7"/>
        <v>0.52379702890413959</v>
      </c>
      <c r="AC93" s="23">
        <f>VLOOKUP(W93+1,Specific_heat_p[],2,FALSE)</f>
        <v>282.88</v>
      </c>
    </row>
    <row r="94" spans="1:29" x14ac:dyDescent="0.25">
      <c r="A94">
        <v>68</v>
      </c>
      <c r="B94">
        <v>283.87</v>
      </c>
      <c r="C94">
        <v>35.363</v>
      </c>
      <c r="D94">
        <v>2.8278000000000001E-2</v>
      </c>
      <c r="E94">
        <v>2582.9</v>
      </c>
      <c r="F94">
        <v>2775.2</v>
      </c>
      <c r="G94">
        <v>5.8292999999999999</v>
      </c>
      <c r="H94">
        <v>2.7907000000000002</v>
      </c>
      <c r="I94">
        <v>5.2576999999999998</v>
      </c>
      <c r="J94">
        <v>490.09</v>
      </c>
      <c r="K94">
        <v>1.2279</v>
      </c>
      <c r="L94">
        <v>1.8800999999999998E-5</v>
      </c>
      <c r="M94">
        <v>6.2565999999999997E-2</v>
      </c>
      <c r="N94" t="s">
        <v>344</v>
      </c>
      <c r="O94">
        <f>Specific_heat_p[[#This Row],[Cp (J/g*K)]]/Specific_heat_p[[#This Row],[Cv (J/g*K)]]</f>
        <v>1.884007596660336</v>
      </c>
      <c r="W94" s="23">
        <v>67</v>
      </c>
      <c r="X94" s="23">
        <f>VLOOKUP(W94+1,Specific_heat_p[],8,FALSE)</f>
        <v>2.7907000000000002</v>
      </c>
      <c r="Y94" s="23">
        <f>VLOOKUP(W94+1,Specific_heat_p[],9,FALSE)</f>
        <v>5.2576999999999998</v>
      </c>
      <c r="Z94" s="23">
        <f>ROUND(VLOOKUP(W94+1,Specific_heat_p[],15,FALSE),2)</f>
        <v>1.88</v>
      </c>
      <c r="AA94" s="23">
        <f t="shared" si="6"/>
        <v>0.53385744468257457</v>
      </c>
      <c r="AB94" s="23">
        <f t="shared" si="7"/>
        <v>0.52421776946548682</v>
      </c>
      <c r="AC94" s="23">
        <f>VLOOKUP(W94+1,Specific_heat_p[],2,FALSE)</f>
        <v>283.87</v>
      </c>
    </row>
    <row r="95" spans="1:29" x14ac:dyDescent="0.25">
      <c r="A95">
        <v>69</v>
      </c>
      <c r="B95">
        <v>284.86</v>
      </c>
      <c r="C95">
        <v>35.942999999999998</v>
      </c>
      <c r="D95">
        <v>2.7822E-2</v>
      </c>
      <c r="E95">
        <v>2581.9</v>
      </c>
      <c r="F95">
        <v>2773.9</v>
      </c>
      <c r="G95">
        <v>5.8220000000000001</v>
      </c>
      <c r="H95">
        <v>2.8012000000000001</v>
      </c>
      <c r="I95">
        <v>5.3068999999999997</v>
      </c>
      <c r="J95">
        <v>489.6</v>
      </c>
      <c r="K95">
        <v>1.2184999999999999</v>
      </c>
      <c r="L95">
        <v>1.8845E-5</v>
      </c>
      <c r="M95">
        <v>6.3010999999999998E-2</v>
      </c>
      <c r="N95" t="s">
        <v>344</v>
      </c>
      <c r="O95">
        <f>Specific_heat_p[[#This Row],[Cp (J/g*K)]]/Specific_heat_p[[#This Row],[Cv (J/g*K)]]</f>
        <v>1.8945094959303155</v>
      </c>
      <c r="W95" s="23">
        <v>68</v>
      </c>
      <c r="X95" s="23">
        <f>VLOOKUP(W95+1,Specific_heat_p[],8,FALSE)</f>
        <v>2.8012000000000001</v>
      </c>
      <c r="Y95" s="23">
        <f>VLOOKUP(W95+1,Specific_heat_p[],9,FALSE)</f>
        <v>5.3068999999999997</v>
      </c>
      <c r="Z95" s="23">
        <f>ROUND(VLOOKUP(W95+1,Specific_heat_p[],15,FALSE),2)</f>
        <v>1.89</v>
      </c>
      <c r="AA95" s="23">
        <f t="shared" si="6"/>
        <v>0.53475540913450881</v>
      </c>
      <c r="AB95" s="23">
        <f t="shared" si="7"/>
        <v>0.52463350716121127</v>
      </c>
      <c r="AC95" s="23">
        <f>VLOOKUP(W95+1,Specific_heat_p[],2,FALSE)</f>
        <v>284.86</v>
      </c>
    </row>
    <row r="96" spans="1:29" x14ac:dyDescent="0.25">
      <c r="A96">
        <v>70</v>
      </c>
      <c r="B96">
        <v>285.83</v>
      </c>
      <c r="C96">
        <v>36.524999999999999</v>
      </c>
      <c r="D96">
        <v>2.7378E-2</v>
      </c>
      <c r="E96">
        <v>2581</v>
      </c>
      <c r="F96">
        <v>2772.6</v>
      </c>
      <c r="G96">
        <v>5.8148</v>
      </c>
      <c r="H96">
        <v>2.8115000000000001</v>
      </c>
      <c r="I96">
        <v>5.3566000000000003</v>
      </c>
      <c r="J96">
        <v>489.11</v>
      </c>
      <c r="K96">
        <v>1.2093</v>
      </c>
      <c r="L96">
        <v>1.8889000000000002E-5</v>
      </c>
      <c r="M96">
        <v>6.3457E-2</v>
      </c>
      <c r="N96" t="s">
        <v>344</v>
      </c>
      <c r="O96">
        <f>Specific_heat_p[[#This Row],[Cp (J/g*K)]]/Specific_heat_p[[#This Row],[Cv (J/g*K)]]</f>
        <v>1.9052463097990398</v>
      </c>
      <c r="W96" s="23">
        <v>69</v>
      </c>
      <c r="X96" s="23">
        <f>VLOOKUP(W96+1,Specific_heat_p[],8,FALSE)</f>
        <v>2.8115000000000001</v>
      </c>
      <c r="Y96" s="23">
        <f>VLOOKUP(W96+1,Specific_heat_p[],9,FALSE)</f>
        <v>5.3566000000000003</v>
      </c>
      <c r="Z96" s="23">
        <f>ROUND(VLOOKUP(W96+1,Specific_heat_p[],15,FALSE),2)</f>
        <v>1.91</v>
      </c>
      <c r="AA96" s="23">
        <f t="shared" si="6"/>
        <v>0.5365372349604477</v>
      </c>
      <c r="AB96" s="23">
        <f t="shared" si="7"/>
        <v>0.52592469216340143</v>
      </c>
      <c r="AC96" s="23">
        <f>VLOOKUP(W96+1,Specific_heat_p[],2,FALSE)</f>
        <v>285.83</v>
      </c>
    </row>
    <row r="97" spans="1:29" x14ac:dyDescent="0.25">
      <c r="A97">
        <v>71</v>
      </c>
      <c r="B97">
        <v>286.79000000000002</v>
      </c>
      <c r="C97">
        <v>37.11</v>
      </c>
      <c r="D97">
        <v>2.6946999999999999E-2</v>
      </c>
      <c r="E97">
        <v>2580</v>
      </c>
      <c r="F97">
        <v>2771.3</v>
      </c>
      <c r="G97">
        <v>5.8075999999999999</v>
      </c>
      <c r="H97">
        <v>2.8218999999999999</v>
      </c>
      <c r="I97">
        <v>5.4067999999999996</v>
      </c>
      <c r="J97">
        <v>488.61</v>
      </c>
      <c r="K97">
        <v>1.2001999999999999</v>
      </c>
      <c r="L97">
        <v>1.8933E-5</v>
      </c>
      <c r="M97">
        <v>6.3906000000000004E-2</v>
      </c>
      <c r="N97" t="s">
        <v>344</v>
      </c>
      <c r="O97">
        <f>Specific_heat_p[[#This Row],[Cp (J/g*K)]]/Specific_heat_p[[#This Row],[Cv (J/g*K)]]</f>
        <v>1.9160140330982671</v>
      </c>
      <c r="W97" s="23">
        <v>70</v>
      </c>
      <c r="X97" s="23">
        <f>VLOOKUP(W97+1,Specific_heat_p[],8,FALSE)</f>
        <v>2.8218999999999999</v>
      </c>
      <c r="Y97" s="23">
        <f>VLOOKUP(W97+1,Specific_heat_p[],9,FALSE)</f>
        <v>5.4067999999999996</v>
      </c>
      <c r="Z97" s="23">
        <f>ROUND(VLOOKUP(W97+1,Specific_heat_p[],15,FALSE),2)</f>
        <v>1.92</v>
      </c>
      <c r="AA97" s="23">
        <f t="shared" si="6"/>
        <v>0.53742118247411053</v>
      </c>
      <c r="AB97" s="23">
        <f t="shared" si="7"/>
        <v>0.52633937808218734</v>
      </c>
      <c r="AC97" s="23">
        <f>VLOOKUP(W97+1,Specific_heat_p[],2,FALSE)</f>
        <v>286.79000000000002</v>
      </c>
    </row>
    <row r="98" spans="1:29" x14ac:dyDescent="0.25">
      <c r="A98">
        <v>72</v>
      </c>
      <c r="B98">
        <v>287.74</v>
      </c>
      <c r="C98">
        <v>37.698</v>
      </c>
      <c r="D98">
        <v>2.6526000000000001E-2</v>
      </c>
      <c r="E98">
        <v>2579</v>
      </c>
      <c r="F98">
        <v>2770</v>
      </c>
      <c r="G98">
        <v>5.8003999999999998</v>
      </c>
      <c r="H98">
        <v>2.8321000000000001</v>
      </c>
      <c r="I98">
        <v>5.4573999999999998</v>
      </c>
      <c r="J98">
        <v>488.11</v>
      </c>
      <c r="K98">
        <v>1.1914</v>
      </c>
      <c r="L98">
        <v>1.8977000000000001E-5</v>
      </c>
      <c r="M98">
        <v>6.4356999999999998E-2</v>
      </c>
      <c r="N98" t="s">
        <v>344</v>
      </c>
      <c r="O98">
        <f>Specific_heat_p[[#This Row],[Cp (J/g*K)]]/Specific_heat_p[[#This Row],[Cv (J/g*K)]]</f>
        <v>1.9269799795204972</v>
      </c>
      <c r="W98" s="23">
        <v>71</v>
      </c>
      <c r="X98" s="23">
        <f>VLOOKUP(W98+1,Specific_heat_p[],8,FALSE)</f>
        <v>2.8321000000000001</v>
      </c>
      <c r="Y98" s="23">
        <f>VLOOKUP(W98+1,Specific_heat_p[],9,FALSE)</f>
        <v>5.4573999999999998</v>
      </c>
      <c r="Z98" s="23">
        <f>ROUND(VLOOKUP(W98+1,Specific_heat_p[],15,FALSE),2)</f>
        <v>1.93</v>
      </c>
      <c r="AA98" s="23">
        <f t="shared" si="6"/>
        <v>0.53830054284686246</v>
      </c>
      <c r="AB98" s="23">
        <f t="shared" si="7"/>
        <v>0.52675394702183065</v>
      </c>
      <c r="AC98" s="23">
        <f>VLOOKUP(W98+1,Specific_heat_p[],2,FALSE)</f>
        <v>287.74</v>
      </c>
    </row>
    <row r="99" spans="1:29" x14ac:dyDescent="0.25">
      <c r="A99">
        <v>73</v>
      </c>
      <c r="B99">
        <v>288.68</v>
      </c>
      <c r="C99">
        <v>38.289000000000001</v>
      </c>
      <c r="D99">
        <v>2.6117000000000001E-2</v>
      </c>
      <c r="E99">
        <v>2578</v>
      </c>
      <c r="F99">
        <v>2768.6</v>
      </c>
      <c r="G99">
        <v>5.7933000000000003</v>
      </c>
      <c r="H99">
        <v>2.8424</v>
      </c>
      <c r="I99">
        <v>5.5086000000000004</v>
      </c>
      <c r="J99">
        <v>487.6</v>
      </c>
      <c r="K99">
        <v>1.1826000000000001</v>
      </c>
      <c r="L99">
        <v>1.9021E-5</v>
      </c>
      <c r="M99">
        <v>6.4810000000000006E-2</v>
      </c>
      <c r="N99" t="s">
        <v>344</v>
      </c>
      <c r="O99">
        <f>Specific_heat_p[[#This Row],[Cp (J/g*K)]]/Specific_heat_p[[#This Row],[Cv (J/g*K)]]</f>
        <v>1.9380101322825782</v>
      </c>
      <c r="W99" s="23">
        <v>72</v>
      </c>
      <c r="X99" s="23">
        <f>VLOOKUP(W99+1,Specific_heat_p[],8,FALSE)</f>
        <v>2.8424</v>
      </c>
      <c r="Y99" s="23">
        <f>VLOOKUP(W99+1,Specific_heat_p[],9,FALSE)</f>
        <v>5.5086000000000004</v>
      </c>
      <c r="Z99" s="23">
        <f>ROUND(VLOOKUP(W99+1,Specific_heat_p[],15,FALSE),2)</f>
        <v>1.94</v>
      </c>
      <c r="AA99" s="23">
        <f t="shared" si="6"/>
        <v>0.53917535771255198</v>
      </c>
      <c r="AB99" s="23">
        <f t="shared" si="7"/>
        <v>0.52716843906962163</v>
      </c>
      <c r="AC99" s="23">
        <f>VLOOKUP(W99+1,Specific_heat_p[],2,FALSE)</f>
        <v>288.68</v>
      </c>
    </row>
    <row r="100" spans="1:29" x14ac:dyDescent="0.25">
      <c r="A100">
        <v>74</v>
      </c>
      <c r="B100">
        <v>289.61</v>
      </c>
      <c r="C100">
        <v>38.883000000000003</v>
      </c>
      <c r="D100">
        <v>2.5718000000000001E-2</v>
      </c>
      <c r="E100">
        <v>2577</v>
      </c>
      <c r="F100">
        <v>2767.3</v>
      </c>
      <c r="G100">
        <v>5.7862999999999998</v>
      </c>
      <c r="H100">
        <v>2.8525</v>
      </c>
      <c r="I100">
        <v>5.5602999999999998</v>
      </c>
      <c r="J100">
        <v>487.09</v>
      </c>
      <c r="K100">
        <v>1.1739999999999999</v>
      </c>
      <c r="L100">
        <v>1.9065000000000001E-5</v>
      </c>
      <c r="M100">
        <v>6.5265000000000004E-2</v>
      </c>
      <c r="N100" t="s">
        <v>344</v>
      </c>
      <c r="O100">
        <f>Specific_heat_p[[#This Row],[Cp (J/g*K)]]/Specific_heat_p[[#This Row],[Cv (J/g*K)]]</f>
        <v>1.9492725679228746</v>
      </c>
      <c r="W100" s="23">
        <v>73</v>
      </c>
      <c r="X100" s="23">
        <f>VLOOKUP(W100+1,Specific_heat_p[],8,FALSE)</f>
        <v>2.8525</v>
      </c>
      <c r="Y100" s="23">
        <f>VLOOKUP(W100+1,Specific_heat_p[],9,FALSE)</f>
        <v>5.5602999999999998</v>
      </c>
      <c r="Z100" s="23">
        <f>ROUND(VLOOKUP(W100+1,Specific_heat_p[],15,FALSE),2)</f>
        <v>1.95</v>
      </c>
      <c r="AA100" s="23">
        <f t="shared" si="6"/>
        <v>0.54004566814918609</v>
      </c>
      <c r="AB100" s="23">
        <f t="shared" si="7"/>
        <v>0.52758289377951273</v>
      </c>
      <c r="AC100" s="23">
        <f>VLOOKUP(W100+1,Specific_heat_p[],2,FALSE)</f>
        <v>289.61</v>
      </c>
    </row>
    <row r="101" spans="1:29" x14ac:dyDescent="0.25">
      <c r="A101">
        <v>75</v>
      </c>
      <c r="B101">
        <v>290.54000000000002</v>
      </c>
      <c r="C101">
        <v>39.478999999999999</v>
      </c>
      <c r="D101">
        <v>2.5329999999999998E-2</v>
      </c>
      <c r="E101">
        <v>2575.9</v>
      </c>
      <c r="F101">
        <v>2765.9</v>
      </c>
      <c r="G101">
        <v>5.7793000000000001</v>
      </c>
      <c r="H101">
        <v>2.8626999999999998</v>
      </c>
      <c r="I101">
        <v>5.6124999999999998</v>
      </c>
      <c r="J101">
        <v>486.58</v>
      </c>
      <c r="K101">
        <v>1.1656</v>
      </c>
      <c r="L101">
        <v>1.9108999999999999E-5</v>
      </c>
      <c r="M101">
        <v>6.5723000000000004E-2</v>
      </c>
      <c r="N101" t="s">
        <v>344</v>
      </c>
      <c r="O101">
        <f>Specific_heat_p[[#This Row],[Cp (J/g*K)]]/Specific_heat_p[[#This Row],[Cv (J/g*K)]]</f>
        <v>1.9605617074789534</v>
      </c>
      <c r="W101" s="23">
        <v>74</v>
      </c>
      <c r="X101" s="23">
        <f>VLOOKUP(W101+1,Specific_heat_p[],8,FALSE)</f>
        <v>2.8626999999999998</v>
      </c>
      <c r="Y101" s="23">
        <f>VLOOKUP(W101+1,Specific_heat_p[],9,FALSE)</f>
        <v>5.6124999999999998</v>
      </c>
      <c r="Z101" s="23">
        <f>ROUND(VLOOKUP(W101+1,Specific_heat_p[],15,FALSE),2)</f>
        <v>1.96</v>
      </c>
      <c r="AA101" s="23">
        <f t="shared" si="6"/>
        <v>0.54091151468887111</v>
      </c>
      <c r="AB101" s="23">
        <f t="shared" si="7"/>
        <v>0.52799266676403567</v>
      </c>
      <c r="AC101" s="23">
        <f>VLOOKUP(W101+1,Specific_heat_p[],2,FALSE)</f>
        <v>290.54000000000002</v>
      </c>
    </row>
    <row r="102" spans="1:29" x14ac:dyDescent="0.25">
      <c r="A102">
        <v>76</v>
      </c>
      <c r="B102">
        <v>291.45</v>
      </c>
      <c r="C102">
        <v>40.079000000000001</v>
      </c>
      <c r="D102">
        <v>2.4951000000000001E-2</v>
      </c>
      <c r="E102">
        <v>2574.9</v>
      </c>
      <c r="F102">
        <v>2764.5</v>
      </c>
      <c r="G102">
        <v>5.7723000000000004</v>
      </c>
      <c r="H102">
        <v>2.8727999999999998</v>
      </c>
      <c r="I102">
        <v>5.6653000000000002</v>
      </c>
      <c r="J102">
        <v>486.06</v>
      </c>
      <c r="K102">
        <v>1.1573</v>
      </c>
      <c r="L102">
        <v>1.9151999999999999E-5</v>
      </c>
      <c r="M102">
        <v>6.6184000000000007E-2</v>
      </c>
      <c r="N102" t="s">
        <v>344</v>
      </c>
      <c r="O102">
        <f>Specific_heat_p[[#This Row],[Cp (J/g*K)]]/Specific_heat_p[[#This Row],[Cv (J/g*K)]]</f>
        <v>1.9720481759955446</v>
      </c>
      <c r="W102" s="23">
        <v>75</v>
      </c>
      <c r="X102" s="23">
        <f>VLOOKUP(W102+1,Specific_heat_p[],8,FALSE)</f>
        <v>2.8727999999999998</v>
      </c>
      <c r="Y102" s="23">
        <f>VLOOKUP(W102+1,Specific_heat_p[],9,FALSE)</f>
        <v>5.6653000000000002</v>
      </c>
      <c r="Z102" s="23">
        <f>ROUND(VLOOKUP(W102+1,Specific_heat_p[],15,FALSE),2)</f>
        <v>1.97</v>
      </c>
      <c r="AA102" s="23">
        <f t="shared" si="6"/>
        <v>0.5417729373275294</v>
      </c>
      <c r="AB102" s="23">
        <f t="shared" si="7"/>
        <v>0.52840716727649673</v>
      </c>
      <c r="AC102" s="23">
        <f>VLOOKUP(W102+1,Specific_heat_p[],2,FALSE)</f>
        <v>291.45</v>
      </c>
    </row>
    <row r="103" spans="1:29" x14ac:dyDescent="0.25">
      <c r="A103">
        <v>77</v>
      </c>
      <c r="B103">
        <v>292.35000000000002</v>
      </c>
      <c r="C103">
        <v>40.680999999999997</v>
      </c>
      <c r="D103">
        <v>2.4580999999999999E-2</v>
      </c>
      <c r="E103">
        <v>2573.8000000000002</v>
      </c>
      <c r="F103">
        <v>2763.1</v>
      </c>
      <c r="G103">
        <v>5.7653999999999996</v>
      </c>
      <c r="H103">
        <v>2.8828999999999998</v>
      </c>
      <c r="I103">
        <v>5.7187000000000001</v>
      </c>
      <c r="J103">
        <v>485.54</v>
      </c>
      <c r="K103">
        <v>1.1492</v>
      </c>
      <c r="L103">
        <v>1.9196000000000001E-5</v>
      </c>
      <c r="M103">
        <v>6.6646999999999998E-2</v>
      </c>
      <c r="N103" t="s">
        <v>344</v>
      </c>
      <c r="O103">
        <f>Specific_heat_p[[#This Row],[Cp (J/g*K)]]/Specific_heat_p[[#This Row],[Cv (J/g*K)]]</f>
        <v>1.9836622845051859</v>
      </c>
      <c r="W103" s="23">
        <v>76</v>
      </c>
      <c r="X103" s="23">
        <f>VLOOKUP(W103+1,Specific_heat_p[],8,FALSE)</f>
        <v>2.8828999999999998</v>
      </c>
      <c r="Y103" s="23">
        <f>VLOOKUP(W103+1,Specific_heat_p[],9,FALSE)</f>
        <v>5.7187000000000001</v>
      </c>
      <c r="Z103" s="23">
        <f>ROUND(VLOOKUP(W103+1,Specific_heat_p[],15,FALSE),2)</f>
        <v>1.98</v>
      </c>
      <c r="AA103" s="23">
        <f t="shared" si="6"/>
        <v>0.5426299755343994</v>
      </c>
      <c r="AB103" s="23">
        <f t="shared" si="7"/>
        <v>0.52882174595998677</v>
      </c>
      <c r="AC103" s="23">
        <f>VLOOKUP(W103+1,Specific_heat_p[],2,FALSE)</f>
        <v>292.35000000000002</v>
      </c>
    </row>
    <row r="104" spans="1:29" x14ac:dyDescent="0.25">
      <c r="A104">
        <v>78</v>
      </c>
      <c r="B104">
        <v>293.25</v>
      </c>
      <c r="C104">
        <v>41.286999999999999</v>
      </c>
      <c r="D104">
        <v>2.4220999999999999E-2</v>
      </c>
      <c r="E104">
        <v>2572.6999999999998</v>
      </c>
      <c r="F104">
        <v>2761.6</v>
      </c>
      <c r="G104">
        <v>5.7586000000000004</v>
      </c>
      <c r="H104">
        <v>2.8929</v>
      </c>
      <c r="I104">
        <v>5.7725999999999997</v>
      </c>
      <c r="J104">
        <v>485.01</v>
      </c>
      <c r="K104">
        <v>1.1411</v>
      </c>
      <c r="L104">
        <v>1.9239E-5</v>
      </c>
      <c r="M104">
        <v>6.7113000000000006E-2</v>
      </c>
      <c r="N104" t="s">
        <v>344</v>
      </c>
      <c r="O104">
        <f>Specific_heat_p[[#This Row],[Cp (J/g*K)]]/Specific_heat_p[[#This Row],[Cv (J/g*K)]]</f>
        <v>1.9954371046354868</v>
      </c>
    </row>
    <row r="105" spans="1:29" x14ac:dyDescent="0.25">
      <c r="A105">
        <v>79</v>
      </c>
      <c r="B105">
        <v>294.13</v>
      </c>
      <c r="C105">
        <v>41.895000000000003</v>
      </c>
      <c r="D105">
        <v>2.3869000000000001E-2</v>
      </c>
      <c r="E105">
        <v>2571.6</v>
      </c>
      <c r="F105">
        <v>2760.2</v>
      </c>
      <c r="G105">
        <v>5.7518000000000002</v>
      </c>
      <c r="H105">
        <v>2.9028999999999998</v>
      </c>
      <c r="I105">
        <v>5.8270999999999997</v>
      </c>
      <c r="J105">
        <v>484.48</v>
      </c>
      <c r="K105">
        <v>1.1332</v>
      </c>
      <c r="L105">
        <v>1.9281999999999999E-5</v>
      </c>
      <c r="M105">
        <v>6.7583000000000004E-2</v>
      </c>
      <c r="N105" t="s">
        <v>344</v>
      </c>
      <c r="O105">
        <f>Specific_heat_p[[#This Row],[Cp (J/g*K)]]/Specific_heat_p[[#This Row],[Cv (J/g*K)]]</f>
        <v>2.007337490096111</v>
      </c>
    </row>
    <row r="106" spans="1:29" x14ac:dyDescent="0.25">
      <c r="A106">
        <v>80</v>
      </c>
      <c r="B106">
        <v>295.01</v>
      </c>
      <c r="C106">
        <v>42.506999999999998</v>
      </c>
      <c r="D106">
        <v>2.3525999999999998E-2</v>
      </c>
      <c r="E106">
        <v>2570.5</v>
      </c>
      <c r="F106">
        <v>2758.7</v>
      </c>
      <c r="G106">
        <v>5.7450000000000001</v>
      </c>
      <c r="H106">
        <v>2.9127999999999998</v>
      </c>
      <c r="I106">
        <v>5.8822999999999999</v>
      </c>
      <c r="J106">
        <v>483.94</v>
      </c>
      <c r="K106">
        <v>1.1254999999999999</v>
      </c>
      <c r="L106">
        <v>1.9326000000000001E-5</v>
      </c>
      <c r="M106">
        <v>6.8055000000000004E-2</v>
      </c>
      <c r="N106" t="s">
        <v>344</v>
      </c>
      <c r="O106">
        <f>Specific_heat_p[[#This Row],[Cp (J/g*K)]]/Specific_heat_p[[#This Row],[Cv (J/g*K)]]</f>
        <v>2.0194658060972261</v>
      </c>
    </row>
    <row r="107" spans="1:29" x14ac:dyDescent="0.25">
      <c r="A107">
        <v>81</v>
      </c>
      <c r="B107">
        <v>295.88</v>
      </c>
      <c r="C107">
        <v>43.122</v>
      </c>
      <c r="D107">
        <v>2.3189999999999999E-2</v>
      </c>
      <c r="E107">
        <v>2569.3000000000002</v>
      </c>
      <c r="F107">
        <v>2757.2</v>
      </c>
      <c r="G107">
        <v>5.7382999999999997</v>
      </c>
      <c r="H107">
        <v>2.9228000000000001</v>
      </c>
      <c r="I107">
        <v>5.9381000000000004</v>
      </c>
      <c r="J107">
        <v>483.41</v>
      </c>
      <c r="K107">
        <v>1.1177999999999999</v>
      </c>
      <c r="L107">
        <v>1.9369E-5</v>
      </c>
      <c r="M107">
        <v>6.8529999999999994E-2</v>
      </c>
      <c r="N107" t="s">
        <v>344</v>
      </c>
      <c r="O107">
        <f>Specific_heat_p[[#This Row],[Cp (J/g*K)]]/Specific_heat_p[[#This Row],[Cv (J/g*K)]]</f>
        <v>2.0316477350485838</v>
      </c>
    </row>
    <row r="108" spans="1:29" x14ac:dyDescent="0.25">
      <c r="A108">
        <v>82</v>
      </c>
      <c r="B108">
        <v>296.74</v>
      </c>
      <c r="C108">
        <v>43.74</v>
      </c>
      <c r="D108">
        <v>2.2863000000000001E-2</v>
      </c>
      <c r="E108">
        <v>2568.1999999999998</v>
      </c>
      <c r="F108">
        <v>2755.7</v>
      </c>
      <c r="G108">
        <v>5.7316000000000003</v>
      </c>
      <c r="H108">
        <v>2.9327000000000001</v>
      </c>
      <c r="I108">
        <v>5.9945000000000004</v>
      </c>
      <c r="J108">
        <v>482.86</v>
      </c>
      <c r="K108">
        <v>1.1103000000000001</v>
      </c>
      <c r="L108">
        <v>1.9412E-5</v>
      </c>
      <c r="M108">
        <v>6.9009000000000001E-2</v>
      </c>
      <c r="N108" t="s">
        <v>344</v>
      </c>
      <c r="O108">
        <f>Specific_heat_p[[#This Row],[Cp (J/g*K)]]/Specific_heat_p[[#This Row],[Cv (J/g*K)]]</f>
        <v>2.0440208681419851</v>
      </c>
    </row>
    <row r="109" spans="1:29" x14ac:dyDescent="0.25">
      <c r="A109">
        <v>83</v>
      </c>
      <c r="B109">
        <v>297.58999999999997</v>
      </c>
      <c r="C109">
        <v>44.360999999999997</v>
      </c>
      <c r="D109">
        <v>2.2542E-2</v>
      </c>
      <c r="E109">
        <v>2567</v>
      </c>
      <c r="F109">
        <v>2754.1</v>
      </c>
      <c r="G109">
        <v>5.7248999999999999</v>
      </c>
      <c r="H109">
        <v>2.9424999999999999</v>
      </c>
      <c r="I109">
        <v>6.0514999999999999</v>
      </c>
      <c r="J109">
        <v>482.32</v>
      </c>
      <c r="K109">
        <v>1.1029</v>
      </c>
      <c r="L109">
        <v>1.9454999999999999E-5</v>
      </c>
      <c r="M109">
        <v>6.9490999999999997E-2</v>
      </c>
      <c r="N109" t="s">
        <v>344</v>
      </c>
      <c r="O109">
        <f>Specific_heat_p[[#This Row],[Cp (J/g*K)]]/Specific_heat_p[[#This Row],[Cv (J/g*K)]]</f>
        <v>2.0565845369583688</v>
      </c>
    </row>
    <row r="110" spans="1:29" x14ac:dyDescent="0.25">
      <c r="A110">
        <v>84</v>
      </c>
      <c r="B110">
        <v>298.43</v>
      </c>
      <c r="C110">
        <v>44.984999999999999</v>
      </c>
      <c r="D110">
        <v>2.2228999999999999E-2</v>
      </c>
      <c r="E110">
        <v>2565.9</v>
      </c>
      <c r="F110">
        <v>2752.6</v>
      </c>
      <c r="G110">
        <v>5.7183000000000002</v>
      </c>
      <c r="H110">
        <v>2.9523999999999999</v>
      </c>
      <c r="I110">
        <v>6.1093000000000002</v>
      </c>
      <c r="J110">
        <v>481.77</v>
      </c>
      <c r="K110">
        <v>1.0955999999999999</v>
      </c>
      <c r="L110">
        <v>1.9499000000000001E-5</v>
      </c>
      <c r="M110">
        <v>6.9976999999999998E-2</v>
      </c>
      <c r="N110" t="s">
        <v>344</v>
      </c>
      <c r="O110">
        <f>Specific_heat_p[[#This Row],[Cp (J/g*K)]]/Specific_heat_p[[#This Row],[Cv (J/g*K)]]</f>
        <v>2.0692656821568893</v>
      </c>
    </row>
    <row r="111" spans="1:29" x14ac:dyDescent="0.25">
      <c r="A111">
        <v>85</v>
      </c>
      <c r="B111">
        <v>299.27</v>
      </c>
      <c r="C111">
        <v>45.613</v>
      </c>
      <c r="D111">
        <v>2.1923000000000002E-2</v>
      </c>
      <c r="E111">
        <v>2564.6999999999998</v>
      </c>
      <c r="F111">
        <v>2751</v>
      </c>
      <c r="G111">
        <v>5.7117000000000004</v>
      </c>
      <c r="H111">
        <v>2.9622000000000002</v>
      </c>
      <c r="I111">
        <v>6.1677</v>
      </c>
      <c r="J111">
        <v>481.22</v>
      </c>
      <c r="K111">
        <v>1.0884</v>
      </c>
      <c r="L111">
        <v>1.9542E-5</v>
      </c>
      <c r="M111">
        <v>7.0466000000000001E-2</v>
      </c>
      <c r="N111" t="s">
        <v>344</v>
      </c>
      <c r="O111">
        <f>Specific_heat_p[[#This Row],[Cp (J/g*K)]]/Specific_heat_p[[#This Row],[Cv (J/g*K)]]</f>
        <v>2.082134899736682</v>
      </c>
    </row>
    <row r="112" spans="1:29" x14ac:dyDescent="0.25">
      <c r="A112">
        <v>86</v>
      </c>
      <c r="B112">
        <v>300.10000000000002</v>
      </c>
      <c r="C112">
        <v>46.244</v>
      </c>
      <c r="D112">
        <v>2.1624000000000001E-2</v>
      </c>
      <c r="E112">
        <v>2563.5</v>
      </c>
      <c r="F112">
        <v>2749.4</v>
      </c>
      <c r="G112">
        <v>5.7050999999999998</v>
      </c>
      <c r="H112">
        <v>2.9719000000000002</v>
      </c>
      <c r="I112">
        <v>6.2268999999999997</v>
      </c>
      <c r="J112">
        <v>480.66</v>
      </c>
      <c r="K112">
        <v>1.0812999999999999</v>
      </c>
      <c r="L112">
        <v>1.9585E-5</v>
      </c>
      <c r="M112">
        <v>7.0959999999999995E-2</v>
      </c>
      <c r="N112" t="s">
        <v>344</v>
      </c>
      <c r="O112">
        <f>Specific_heat_p[[#This Row],[Cp (J/g*K)]]/Specific_heat_p[[#This Row],[Cv (J/g*K)]]</f>
        <v>2.095258925266664</v>
      </c>
    </row>
    <row r="113" spans="1:15" x14ac:dyDescent="0.25">
      <c r="A113">
        <v>87</v>
      </c>
      <c r="B113">
        <v>300.92</v>
      </c>
      <c r="C113">
        <v>46.878999999999998</v>
      </c>
      <c r="D113">
        <v>2.1332E-2</v>
      </c>
      <c r="E113">
        <v>2562.3000000000002</v>
      </c>
      <c r="F113">
        <v>2747.8</v>
      </c>
      <c r="G113">
        <v>5.6985999999999999</v>
      </c>
      <c r="H113">
        <v>2.9817</v>
      </c>
      <c r="I113">
        <v>6.2868000000000004</v>
      </c>
      <c r="J113">
        <v>480.1</v>
      </c>
      <c r="K113">
        <v>1.0743</v>
      </c>
      <c r="L113">
        <v>1.9627999999999999E-5</v>
      </c>
      <c r="M113">
        <v>7.1457000000000007E-2</v>
      </c>
      <c r="N113" t="s">
        <v>344</v>
      </c>
      <c r="O113">
        <f>Specific_heat_p[[#This Row],[Cp (J/g*K)]]/Specific_heat_p[[#This Row],[Cv (J/g*K)]]</f>
        <v>2.1084616158567262</v>
      </c>
    </row>
    <row r="114" spans="1:15" x14ac:dyDescent="0.25">
      <c r="A114">
        <v>88</v>
      </c>
      <c r="B114">
        <v>301.74</v>
      </c>
      <c r="C114">
        <v>47.517000000000003</v>
      </c>
      <c r="D114">
        <v>2.1045000000000001E-2</v>
      </c>
      <c r="E114">
        <v>2561</v>
      </c>
      <c r="F114">
        <v>2746.2</v>
      </c>
      <c r="G114">
        <v>5.6920999999999999</v>
      </c>
      <c r="H114">
        <v>2.9914000000000001</v>
      </c>
      <c r="I114">
        <v>6.3474000000000004</v>
      </c>
      <c r="J114">
        <v>479.54</v>
      </c>
      <c r="K114">
        <v>1.0673999999999999</v>
      </c>
      <c r="L114">
        <v>1.9670999999999999E-5</v>
      </c>
      <c r="M114">
        <v>7.1957999999999994E-2</v>
      </c>
      <c r="N114" t="s">
        <v>344</v>
      </c>
      <c r="O114">
        <f>Specific_heat_p[[#This Row],[Cp (J/g*K)]]/Specific_heat_p[[#This Row],[Cv (J/g*K)]]</f>
        <v>2.1218827304940833</v>
      </c>
    </row>
    <row r="115" spans="1:15" x14ac:dyDescent="0.25">
      <c r="A115">
        <v>89</v>
      </c>
      <c r="B115">
        <v>302.54000000000002</v>
      </c>
      <c r="C115">
        <v>48.158999999999999</v>
      </c>
      <c r="D115">
        <v>2.0764999999999999E-2</v>
      </c>
      <c r="E115">
        <v>2559.8000000000002</v>
      </c>
      <c r="F115">
        <v>2744.6</v>
      </c>
      <c r="G115">
        <v>5.6856</v>
      </c>
      <c r="H115">
        <v>3.0011000000000001</v>
      </c>
      <c r="I115">
        <v>6.4088000000000003</v>
      </c>
      <c r="J115">
        <v>478.97</v>
      </c>
      <c r="K115">
        <v>1.0606</v>
      </c>
      <c r="L115">
        <v>1.9715E-5</v>
      </c>
      <c r="M115">
        <v>7.2464000000000001E-2</v>
      </c>
      <c r="N115" t="s">
        <v>344</v>
      </c>
      <c r="O115">
        <f>Specific_heat_p[[#This Row],[Cp (J/g*K)]]/Specific_heat_p[[#This Row],[Cv (J/g*K)]]</f>
        <v>2.1354836559928025</v>
      </c>
    </row>
    <row r="116" spans="1:15" x14ac:dyDescent="0.25">
      <c r="A116">
        <v>90</v>
      </c>
      <c r="B116">
        <v>303.33999999999997</v>
      </c>
      <c r="C116">
        <v>48.804000000000002</v>
      </c>
      <c r="D116">
        <v>2.0490000000000001E-2</v>
      </c>
      <c r="E116">
        <v>2558.5</v>
      </c>
      <c r="F116">
        <v>2742.9</v>
      </c>
      <c r="G116">
        <v>5.6791</v>
      </c>
      <c r="H116">
        <v>3.0108000000000001</v>
      </c>
      <c r="I116">
        <v>6.4710000000000001</v>
      </c>
      <c r="J116">
        <v>478.4</v>
      </c>
      <c r="K116">
        <v>1.0538000000000001</v>
      </c>
      <c r="L116">
        <v>1.9758E-5</v>
      </c>
      <c r="M116">
        <v>7.2972999999999996E-2</v>
      </c>
      <c r="N116" t="s">
        <v>344</v>
      </c>
      <c r="O116">
        <f>Specific_heat_p[[#This Row],[Cp (J/g*K)]]/Specific_heat_p[[#This Row],[Cv (J/g*K)]]</f>
        <v>2.1492626544440014</v>
      </c>
    </row>
    <row r="117" spans="1:15" x14ac:dyDescent="0.25">
      <c r="A117">
        <v>91</v>
      </c>
      <c r="B117">
        <v>304.14</v>
      </c>
      <c r="C117">
        <v>49.453000000000003</v>
      </c>
      <c r="D117">
        <v>2.0220999999999999E-2</v>
      </c>
      <c r="E117">
        <v>2557.3000000000002</v>
      </c>
      <c r="F117">
        <v>2741.3</v>
      </c>
      <c r="G117">
        <v>5.6726999999999999</v>
      </c>
      <c r="H117">
        <v>3.0204</v>
      </c>
      <c r="I117">
        <v>6.5339999999999998</v>
      </c>
      <c r="J117">
        <v>477.83</v>
      </c>
      <c r="K117">
        <v>1.0471999999999999</v>
      </c>
      <c r="L117">
        <v>1.9800999999999999E-5</v>
      </c>
      <c r="M117">
        <v>7.3487999999999998E-2</v>
      </c>
      <c r="N117" t="s">
        <v>344</v>
      </c>
      <c r="O117">
        <f>Specific_heat_p[[#This Row],[Cp (J/g*K)]]/Specific_heat_p[[#This Row],[Cv (J/g*K)]]</f>
        <v>2.1632896305125149</v>
      </c>
    </row>
    <row r="118" spans="1:15" x14ac:dyDescent="0.25">
      <c r="A118">
        <v>92</v>
      </c>
      <c r="B118">
        <v>304.93</v>
      </c>
      <c r="C118">
        <v>50.104999999999997</v>
      </c>
      <c r="D118">
        <v>1.9958E-2</v>
      </c>
      <c r="E118">
        <v>2556</v>
      </c>
      <c r="F118">
        <v>2739.6</v>
      </c>
      <c r="G118">
        <v>5.6662999999999997</v>
      </c>
      <c r="H118">
        <v>3.0301</v>
      </c>
      <c r="I118">
        <v>6.5978000000000003</v>
      </c>
      <c r="J118">
        <v>477.25</v>
      </c>
      <c r="K118">
        <v>1.0407</v>
      </c>
      <c r="L118">
        <v>1.9845000000000001E-5</v>
      </c>
      <c r="M118">
        <v>7.4007000000000003E-2</v>
      </c>
      <c r="N118" t="s">
        <v>344</v>
      </c>
      <c r="O118">
        <f>Specific_heat_p[[#This Row],[Cp (J/g*K)]]/Specific_heat_p[[#This Row],[Cv (J/g*K)]]</f>
        <v>2.1774198871324382</v>
      </c>
    </row>
    <row r="119" spans="1:15" x14ac:dyDescent="0.25">
      <c r="A119">
        <v>93</v>
      </c>
      <c r="B119">
        <v>305.70999999999998</v>
      </c>
      <c r="C119">
        <v>50.761000000000003</v>
      </c>
      <c r="D119">
        <v>1.9699999999999999E-2</v>
      </c>
      <c r="E119">
        <v>2554.6999999999998</v>
      </c>
      <c r="F119">
        <v>2737.9</v>
      </c>
      <c r="G119">
        <v>5.6599000000000004</v>
      </c>
      <c r="H119">
        <v>3.0396999999999998</v>
      </c>
      <c r="I119">
        <v>6.6624999999999996</v>
      </c>
      <c r="J119">
        <v>476.67</v>
      </c>
      <c r="K119">
        <v>1.0342</v>
      </c>
      <c r="L119">
        <v>1.9888E-5</v>
      </c>
      <c r="M119">
        <v>7.4531E-2</v>
      </c>
      <c r="N119" t="s">
        <v>344</v>
      </c>
      <c r="O119">
        <f>Specific_heat_p[[#This Row],[Cp (J/g*K)]]/Specific_heat_p[[#This Row],[Cv (J/g*K)]]</f>
        <v>2.1918281409349607</v>
      </c>
    </row>
    <row r="120" spans="1:15" x14ac:dyDescent="0.25">
      <c r="A120">
        <v>94</v>
      </c>
      <c r="B120">
        <v>306.48</v>
      </c>
      <c r="C120">
        <v>51.420999999999999</v>
      </c>
      <c r="D120">
        <v>1.9446999999999999E-2</v>
      </c>
      <c r="E120">
        <v>2553.4</v>
      </c>
      <c r="F120">
        <v>2736.2</v>
      </c>
      <c r="G120">
        <v>5.6536</v>
      </c>
      <c r="H120">
        <v>3.0493000000000001</v>
      </c>
      <c r="I120">
        <v>6.7279999999999998</v>
      </c>
      <c r="J120">
        <v>476.08</v>
      </c>
      <c r="K120">
        <v>1.0279</v>
      </c>
      <c r="L120">
        <v>1.9932000000000002E-5</v>
      </c>
      <c r="M120">
        <v>7.5059000000000001E-2</v>
      </c>
      <c r="N120" t="s">
        <v>344</v>
      </c>
      <c r="O120">
        <f>Specific_heat_p[[#This Row],[Cp (J/g*K)]]/Specific_heat_p[[#This Row],[Cv (J/g*K)]]</f>
        <v>2.2064080280720164</v>
      </c>
    </row>
    <row r="121" spans="1:15" x14ac:dyDescent="0.25">
      <c r="A121">
        <v>95</v>
      </c>
      <c r="B121">
        <v>307.25</v>
      </c>
      <c r="C121">
        <v>52.085000000000001</v>
      </c>
      <c r="D121">
        <v>1.9199000000000001E-2</v>
      </c>
      <c r="E121">
        <v>2552</v>
      </c>
      <c r="F121">
        <v>2734.4</v>
      </c>
      <c r="G121">
        <v>5.6473000000000004</v>
      </c>
      <c r="H121">
        <v>3.0589</v>
      </c>
      <c r="I121">
        <v>6.7945000000000002</v>
      </c>
      <c r="J121">
        <v>475.5</v>
      </c>
      <c r="K121">
        <v>1.0216000000000001</v>
      </c>
      <c r="L121">
        <v>1.9975000000000001E-5</v>
      </c>
      <c r="M121">
        <v>7.5592999999999994E-2</v>
      </c>
      <c r="N121" t="s">
        <v>344</v>
      </c>
      <c r="O121">
        <f>Specific_heat_p[[#This Row],[Cp (J/g*K)]]/Specific_heat_p[[#This Row],[Cv (J/g*K)]]</f>
        <v>2.2212233155709571</v>
      </c>
    </row>
    <row r="122" spans="1:15" x14ac:dyDescent="0.25">
      <c r="A122">
        <v>96</v>
      </c>
      <c r="B122">
        <v>308.01</v>
      </c>
      <c r="C122">
        <v>52.753</v>
      </c>
      <c r="D122">
        <v>1.8956000000000001E-2</v>
      </c>
      <c r="E122">
        <v>2550.6999999999998</v>
      </c>
      <c r="F122">
        <v>2732.7</v>
      </c>
      <c r="G122">
        <v>5.641</v>
      </c>
      <c r="H122">
        <v>3.0684</v>
      </c>
      <c r="I122">
        <v>6.8617999999999997</v>
      </c>
      <c r="J122">
        <v>474.91</v>
      </c>
      <c r="K122">
        <v>1.0154000000000001</v>
      </c>
      <c r="L122">
        <v>2.0018999999999999E-5</v>
      </c>
      <c r="M122">
        <v>7.6132000000000005E-2</v>
      </c>
      <c r="N122" t="s">
        <v>344</v>
      </c>
      <c r="O122">
        <f>Specific_heat_p[[#This Row],[Cp (J/g*K)]]/Specific_heat_p[[#This Row],[Cv (J/g*K)]]</f>
        <v>2.2362794941989308</v>
      </c>
    </row>
    <row r="123" spans="1:15" x14ac:dyDescent="0.25">
      <c r="A123">
        <v>97</v>
      </c>
      <c r="B123">
        <v>308.77</v>
      </c>
      <c r="C123">
        <v>53.423999999999999</v>
      </c>
      <c r="D123">
        <v>1.8717999999999999E-2</v>
      </c>
      <c r="E123">
        <v>2549.3000000000002</v>
      </c>
      <c r="F123">
        <v>2730.9</v>
      </c>
      <c r="G123">
        <v>5.6346999999999996</v>
      </c>
      <c r="H123">
        <v>3.0779999999999998</v>
      </c>
      <c r="I123">
        <v>6.9301000000000004</v>
      </c>
      <c r="J123">
        <v>474.31</v>
      </c>
      <c r="K123">
        <v>1.0092000000000001</v>
      </c>
      <c r="L123">
        <v>2.0063000000000001E-5</v>
      </c>
      <c r="M123">
        <v>7.6676999999999995E-2</v>
      </c>
      <c r="N123" t="s">
        <v>344</v>
      </c>
      <c r="O123">
        <f>Specific_heat_p[[#This Row],[Cp (J/g*K)]]/Specific_heat_p[[#This Row],[Cv (J/g*K)]]</f>
        <v>2.2514944769330736</v>
      </c>
    </row>
    <row r="124" spans="1:15" x14ac:dyDescent="0.25">
      <c r="A124">
        <v>98</v>
      </c>
      <c r="B124">
        <v>309.52</v>
      </c>
      <c r="C124">
        <v>54.1</v>
      </c>
      <c r="D124">
        <v>1.8484E-2</v>
      </c>
      <c r="E124">
        <v>2548</v>
      </c>
      <c r="F124">
        <v>2729.1</v>
      </c>
      <c r="G124">
        <v>5.6284000000000001</v>
      </c>
      <c r="H124">
        <v>3.0874999999999999</v>
      </c>
      <c r="I124">
        <v>6.9992999999999999</v>
      </c>
      <c r="J124">
        <v>473.71</v>
      </c>
      <c r="K124">
        <v>1.0032000000000001</v>
      </c>
      <c r="L124">
        <v>2.0106E-5</v>
      </c>
      <c r="M124">
        <v>7.7226000000000003E-2</v>
      </c>
      <c r="N124" t="s">
        <v>344</v>
      </c>
      <c r="O124">
        <f>Specific_heat_p[[#This Row],[Cp (J/g*K)]]/Specific_heat_p[[#This Row],[Cv (J/g*K)]]</f>
        <v>2.2669797570850201</v>
      </c>
    </row>
    <row r="125" spans="1:15" x14ac:dyDescent="0.25">
      <c r="A125">
        <v>99</v>
      </c>
      <c r="B125">
        <v>310.26</v>
      </c>
      <c r="C125">
        <v>54.779000000000003</v>
      </c>
      <c r="D125">
        <v>1.8255E-2</v>
      </c>
      <c r="E125">
        <v>2546.6</v>
      </c>
      <c r="F125">
        <v>2727.3</v>
      </c>
      <c r="G125">
        <v>5.6222000000000003</v>
      </c>
      <c r="H125">
        <v>3.097</v>
      </c>
      <c r="I125">
        <v>7.0696000000000003</v>
      </c>
      <c r="J125">
        <v>473.11</v>
      </c>
      <c r="K125">
        <v>0.99716000000000005</v>
      </c>
      <c r="L125">
        <v>2.0149999999999999E-5</v>
      </c>
      <c r="M125">
        <v>7.7782000000000004E-2</v>
      </c>
      <c r="N125" t="s">
        <v>344</v>
      </c>
      <c r="O125">
        <f>Specific_heat_p[[#This Row],[Cp (J/g*K)]]/Specific_heat_p[[#This Row],[Cv (J/g*K)]]</f>
        <v>2.2827252179528577</v>
      </c>
    </row>
    <row r="126" spans="1:15" x14ac:dyDescent="0.25">
      <c r="A126">
        <v>100</v>
      </c>
      <c r="B126">
        <v>311</v>
      </c>
      <c r="C126">
        <v>55.463000000000001</v>
      </c>
      <c r="D126">
        <v>1.8030000000000001E-2</v>
      </c>
      <c r="E126">
        <v>2545.1999999999998</v>
      </c>
      <c r="F126">
        <v>2725.5</v>
      </c>
      <c r="G126">
        <v>5.6159999999999997</v>
      </c>
      <c r="H126">
        <v>3.1065</v>
      </c>
      <c r="I126">
        <v>7.1407999999999996</v>
      </c>
      <c r="J126">
        <v>472.51</v>
      </c>
      <c r="K126">
        <v>0.99124000000000001</v>
      </c>
      <c r="L126">
        <v>2.0194E-5</v>
      </c>
      <c r="M126">
        <v>7.8343999999999997E-2</v>
      </c>
      <c r="N126" t="s">
        <v>344</v>
      </c>
      <c r="O126">
        <f>Specific_heat_p[[#This Row],[Cp (J/g*K)]]/Specific_heat_p[[#This Row],[Cv (J/g*K)]]</f>
        <v>2.2986640914212133</v>
      </c>
    </row>
  </sheetData>
  <hyperlinks>
    <hyperlink ref="AN2" r:id="rId1" xr:uid="{57820F07-E44A-4FD1-8BFB-37F5A25F4260}"/>
  </hyperlinks>
  <pageMargins left="0.7" right="0.7" top="0.75" bottom="0.75" header="0.3" footer="0.3"/>
  <drawing r:id="rId2"/>
  <tableParts count="1">
    <tablePart r:id="rId3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C2483-FA85-4A24-B5B7-727FC2482857}">
  <dimension ref="A1:N202"/>
  <sheetViews>
    <sheetView workbookViewId="0">
      <selection activeCell="P14" sqref="P14"/>
    </sheetView>
  </sheetViews>
  <sheetFormatPr defaultRowHeight="15" x14ac:dyDescent="0.25"/>
  <cols>
    <col min="1" max="1" width="19.5703125" customWidth="1"/>
    <col min="2" max="2" width="19.140625" customWidth="1"/>
    <col min="3" max="3" width="45" customWidth="1"/>
    <col min="4" max="4" width="41.7109375" customWidth="1"/>
    <col min="5" max="5" width="25.28515625" customWidth="1"/>
    <col min="11" max="11" width="25" bestFit="1" customWidth="1"/>
    <col min="13" max="13" width="12" bestFit="1" customWidth="1"/>
    <col min="14" max="14" width="8.5703125" bestFit="1" customWidth="1"/>
  </cols>
  <sheetData>
    <row r="1" spans="1:14" x14ac:dyDescent="0.25">
      <c r="A1" t="s">
        <v>316</v>
      </c>
      <c r="B1" t="s">
        <v>317</v>
      </c>
      <c r="C1" t="s">
        <v>318</v>
      </c>
      <c r="D1" t="s">
        <v>319</v>
      </c>
      <c r="E1" t="s">
        <v>320</v>
      </c>
    </row>
    <row r="2" spans="1:14" x14ac:dyDescent="0.25">
      <c r="A2">
        <v>0</v>
      </c>
      <c r="B2">
        <v>273.14999999999998</v>
      </c>
      <c r="C2">
        <v>1.8587039999999999</v>
      </c>
      <c r="D2">
        <v>1.3971740184205805</v>
      </c>
      <c r="E2">
        <v>1.3303310650602784</v>
      </c>
      <c r="K2" t="s">
        <v>321</v>
      </c>
      <c r="L2" t="s">
        <v>322</v>
      </c>
      <c r="M2">
        <f>18.015/1000</f>
        <v>1.8015E-2</v>
      </c>
      <c r="N2" t="s">
        <v>323</v>
      </c>
    </row>
    <row r="3" spans="1:14" x14ac:dyDescent="0.25">
      <c r="A3">
        <v>1</v>
      </c>
      <c r="B3">
        <v>274.14999999999998</v>
      </c>
      <c r="C3">
        <v>1.8588640000000001</v>
      </c>
      <c r="D3">
        <v>1.3973340184205807</v>
      </c>
      <c r="E3">
        <v>1.3302932409110679</v>
      </c>
      <c r="K3" t="s">
        <v>324</v>
      </c>
      <c r="L3" t="s">
        <v>325</v>
      </c>
      <c r="M3">
        <v>8.3144626181532395</v>
      </c>
      <c r="N3" t="s">
        <v>326</v>
      </c>
    </row>
    <row r="4" spans="1:14" x14ac:dyDescent="0.25">
      <c r="A4">
        <v>2</v>
      </c>
      <c r="B4">
        <v>275.14999999999998</v>
      </c>
      <c r="C4">
        <v>1.85903</v>
      </c>
      <c r="D4">
        <v>1.3975000184205806</v>
      </c>
      <c r="E4">
        <v>1.330254007510518</v>
      </c>
      <c r="K4" t="s">
        <v>327</v>
      </c>
      <c r="L4" t="s">
        <v>328</v>
      </c>
      <c r="M4">
        <f>M3/M2</f>
        <v>461.52998157941937</v>
      </c>
      <c r="N4" t="s">
        <v>329</v>
      </c>
    </row>
    <row r="5" spans="1:14" x14ac:dyDescent="0.25">
      <c r="A5">
        <v>3</v>
      </c>
      <c r="B5">
        <v>276.14999999999998</v>
      </c>
      <c r="C5">
        <v>1.8592299999999999</v>
      </c>
      <c r="D5">
        <v>1.3977000184205806</v>
      </c>
      <c r="E5">
        <v>1.330206750731072</v>
      </c>
    </row>
    <row r="6" spans="1:14" x14ac:dyDescent="0.25">
      <c r="A6">
        <v>4</v>
      </c>
      <c r="B6">
        <v>277.14999999999998</v>
      </c>
      <c r="C6">
        <v>1.8594299999999999</v>
      </c>
      <c r="D6">
        <v>1.3979000184205805</v>
      </c>
      <c r="E6">
        <v>1.3301595074738461</v>
      </c>
    </row>
    <row r="7" spans="1:14" x14ac:dyDescent="0.25">
      <c r="A7">
        <v>5</v>
      </c>
      <c r="B7">
        <v>278.14999999999998</v>
      </c>
      <c r="C7">
        <v>1.8596299999999999</v>
      </c>
      <c r="D7">
        <v>1.3981000184205805</v>
      </c>
      <c r="E7">
        <v>1.3301122777330374</v>
      </c>
    </row>
    <row r="8" spans="1:14" x14ac:dyDescent="0.25">
      <c r="A8">
        <v>6</v>
      </c>
      <c r="B8">
        <v>279.14999999999998</v>
      </c>
      <c r="C8">
        <v>1.8598300000000001</v>
      </c>
      <c r="D8">
        <v>1.3983000184205807</v>
      </c>
      <c r="E8">
        <v>1.3300650615028458</v>
      </c>
    </row>
    <row r="9" spans="1:14" x14ac:dyDescent="0.25">
      <c r="A9">
        <v>7</v>
      </c>
      <c r="B9">
        <v>280.14999999999998</v>
      </c>
      <c r="C9">
        <v>1.8600300000000001</v>
      </c>
      <c r="D9">
        <v>1.3985000184205807</v>
      </c>
      <c r="E9">
        <v>1.3300178587774749</v>
      </c>
    </row>
    <row r="10" spans="1:14" x14ac:dyDescent="0.25">
      <c r="A10">
        <v>8</v>
      </c>
      <c r="B10">
        <v>281.14999999999998</v>
      </c>
      <c r="C10">
        <v>1.8602300000000001</v>
      </c>
      <c r="D10">
        <v>1.3987000184205807</v>
      </c>
      <c r="E10">
        <v>1.3299706695511317</v>
      </c>
    </row>
    <row r="11" spans="1:14" x14ac:dyDescent="0.25">
      <c r="A11">
        <v>9</v>
      </c>
      <c r="B11">
        <v>282.14999999999998</v>
      </c>
      <c r="C11">
        <v>1.86043</v>
      </c>
      <c r="D11">
        <v>1.3989000184205806</v>
      </c>
      <c r="E11">
        <v>1.3299234938180264</v>
      </c>
    </row>
    <row r="12" spans="1:14" x14ac:dyDescent="0.25">
      <c r="A12">
        <v>10</v>
      </c>
      <c r="B12">
        <v>283.14999999999998</v>
      </c>
      <c r="C12">
        <v>1.86063</v>
      </c>
      <c r="D12">
        <v>1.3991000184205806</v>
      </c>
      <c r="E12">
        <v>1.3298763315723721</v>
      </c>
    </row>
    <row r="13" spans="1:14" x14ac:dyDescent="0.25">
      <c r="A13">
        <v>11</v>
      </c>
      <c r="B13">
        <v>284.14999999999998</v>
      </c>
      <c r="C13">
        <v>1.86083</v>
      </c>
      <c r="D13">
        <v>1.3993000184205806</v>
      </c>
      <c r="E13">
        <v>1.3298291828083859</v>
      </c>
    </row>
    <row r="14" spans="1:14" x14ac:dyDescent="0.25">
      <c r="A14">
        <v>12</v>
      </c>
      <c r="B14">
        <v>285.14999999999998</v>
      </c>
      <c r="C14">
        <v>1.86103</v>
      </c>
      <c r="D14">
        <v>1.3995000184205806</v>
      </c>
      <c r="E14">
        <v>1.3297820475202877</v>
      </c>
    </row>
    <row r="15" spans="1:14" x14ac:dyDescent="0.25">
      <c r="A15">
        <v>13</v>
      </c>
      <c r="B15">
        <v>286.14999999999998</v>
      </c>
      <c r="C15">
        <v>1.8612299999999999</v>
      </c>
      <c r="D15">
        <v>1.3997000184205806</v>
      </c>
      <c r="E15">
        <v>1.329734925702301</v>
      </c>
    </row>
    <row r="16" spans="1:14" x14ac:dyDescent="0.25">
      <c r="A16">
        <v>14</v>
      </c>
      <c r="B16">
        <v>287.14999999999998</v>
      </c>
      <c r="C16">
        <v>1.8614300000000001</v>
      </c>
      <c r="D16">
        <v>1.3999000184205808</v>
      </c>
      <c r="E16">
        <v>1.3296878173486524</v>
      </c>
    </row>
    <row r="17" spans="1:5" x14ac:dyDescent="0.25">
      <c r="A17">
        <v>15</v>
      </c>
      <c r="B17">
        <v>288.14999999999998</v>
      </c>
      <c r="C17">
        <v>1.8616300000000001</v>
      </c>
      <c r="D17">
        <v>1.4001000184205807</v>
      </c>
      <c r="E17">
        <v>1.3296407224535718</v>
      </c>
    </row>
    <row r="18" spans="1:5" x14ac:dyDescent="0.25">
      <c r="A18">
        <v>16</v>
      </c>
      <c r="B18">
        <v>289.14999999999998</v>
      </c>
      <c r="C18">
        <v>1.8618300000000001</v>
      </c>
      <c r="D18">
        <v>1.4003000184205807</v>
      </c>
      <c r="E18">
        <v>1.3295936410112927</v>
      </c>
    </row>
    <row r="19" spans="1:5" x14ac:dyDescent="0.25">
      <c r="A19">
        <v>17</v>
      </c>
      <c r="B19">
        <v>290.14999999999998</v>
      </c>
      <c r="C19">
        <v>1.8620300000000001</v>
      </c>
      <c r="D19">
        <v>1.4005000184205807</v>
      </c>
      <c r="E19">
        <v>1.3295465730160516</v>
      </c>
    </row>
    <row r="20" spans="1:5" x14ac:dyDescent="0.25">
      <c r="A20">
        <v>18</v>
      </c>
      <c r="B20">
        <v>291.14999999999998</v>
      </c>
      <c r="C20">
        <v>1.8622300000000001</v>
      </c>
      <c r="D20">
        <v>1.4007000184205807</v>
      </c>
      <c r="E20">
        <v>1.3294995184620881</v>
      </c>
    </row>
    <row r="21" spans="1:5" x14ac:dyDescent="0.25">
      <c r="A21">
        <v>19</v>
      </c>
      <c r="B21">
        <v>292.14999999999998</v>
      </c>
      <c r="C21">
        <v>1.86243</v>
      </c>
      <c r="D21">
        <v>1.4009000184205807</v>
      </c>
      <c r="E21">
        <v>1.3294524773436458</v>
      </c>
    </row>
    <row r="22" spans="1:5" x14ac:dyDescent="0.25">
      <c r="A22">
        <v>20</v>
      </c>
      <c r="B22">
        <v>293.14999999999998</v>
      </c>
      <c r="C22">
        <v>1.86263</v>
      </c>
      <c r="D22">
        <v>1.4011000184205806</v>
      </c>
      <c r="E22">
        <v>1.329405449654971</v>
      </c>
    </row>
    <row r="23" spans="1:5" x14ac:dyDescent="0.25">
      <c r="A23">
        <v>21</v>
      </c>
      <c r="B23">
        <v>294.14999999999998</v>
      </c>
      <c r="C23">
        <v>1.86283</v>
      </c>
      <c r="D23">
        <v>1.4013000184205806</v>
      </c>
      <c r="E23">
        <v>1.3293584353903132</v>
      </c>
    </row>
    <row r="24" spans="1:5" x14ac:dyDescent="0.25">
      <c r="A24">
        <v>22</v>
      </c>
      <c r="B24">
        <v>295.14999999999998</v>
      </c>
      <c r="C24">
        <v>1.86303</v>
      </c>
      <c r="D24">
        <v>1.4015000184205806</v>
      </c>
      <c r="E24">
        <v>1.3293114345439254</v>
      </c>
    </row>
    <row r="25" spans="1:5" x14ac:dyDescent="0.25">
      <c r="A25">
        <v>23</v>
      </c>
      <c r="B25">
        <v>296.14999999999998</v>
      </c>
      <c r="C25">
        <v>1.8632300000000002</v>
      </c>
      <c r="D25">
        <v>1.4017000184205808</v>
      </c>
      <c r="E25">
        <v>1.3292644471100643</v>
      </c>
    </row>
    <row r="26" spans="1:5" x14ac:dyDescent="0.25">
      <c r="A26">
        <v>24</v>
      </c>
      <c r="B26">
        <v>297.14999999999998</v>
      </c>
      <c r="C26">
        <v>1.8634300000000001</v>
      </c>
      <c r="D26">
        <v>1.4019000184205808</v>
      </c>
      <c r="E26">
        <v>1.3292174730829891</v>
      </c>
    </row>
    <row r="27" spans="1:5" x14ac:dyDescent="0.25">
      <c r="A27">
        <v>25</v>
      </c>
      <c r="B27">
        <v>298.14999999999998</v>
      </c>
      <c r="C27">
        <v>1.8636300000000001</v>
      </c>
      <c r="D27">
        <v>1.4021000184205807</v>
      </c>
      <c r="E27">
        <v>1.3291705124569626</v>
      </c>
    </row>
    <row r="28" spans="1:5" x14ac:dyDescent="0.25">
      <c r="A28">
        <v>26</v>
      </c>
      <c r="B28">
        <v>299.14999999999998</v>
      </c>
      <c r="C28">
        <v>1.8638300000000001</v>
      </c>
      <c r="D28">
        <v>1.4023000184205807</v>
      </c>
      <c r="E28">
        <v>1.3291235652262512</v>
      </c>
    </row>
    <row r="29" spans="1:5" x14ac:dyDescent="0.25">
      <c r="A29">
        <v>27</v>
      </c>
      <c r="B29">
        <v>300.14999999999998</v>
      </c>
      <c r="C29">
        <v>1.8640420000000002</v>
      </c>
      <c r="D29">
        <v>1.4025120184205808</v>
      </c>
      <c r="E29">
        <v>1.3290738157803204</v>
      </c>
    </row>
    <row r="30" spans="1:5" x14ac:dyDescent="0.25">
      <c r="A30">
        <v>28</v>
      </c>
      <c r="B30">
        <v>301.14999999999998</v>
      </c>
      <c r="C30">
        <v>1.864322</v>
      </c>
      <c r="D30">
        <v>1.4027920184205807</v>
      </c>
      <c r="E30">
        <v>1.3290081320102329</v>
      </c>
    </row>
    <row r="31" spans="1:5" x14ac:dyDescent="0.25">
      <c r="A31">
        <v>29</v>
      </c>
      <c r="B31">
        <v>302.14999999999998</v>
      </c>
      <c r="C31">
        <v>1.8646020000000001</v>
      </c>
      <c r="D31">
        <v>1.4030720184205807</v>
      </c>
      <c r="E31">
        <v>1.3289424744561278</v>
      </c>
    </row>
    <row r="32" spans="1:5" x14ac:dyDescent="0.25">
      <c r="A32">
        <v>30</v>
      </c>
      <c r="B32">
        <v>303.14999999999998</v>
      </c>
      <c r="C32">
        <v>1.8648820000000002</v>
      </c>
      <c r="D32">
        <v>1.4033520184205808</v>
      </c>
      <c r="E32">
        <v>1.3288768431023128</v>
      </c>
    </row>
    <row r="33" spans="1:5" x14ac:dyDescent="0.25">
      <c r="A33">
        <v>31</v>
      </c>
      <c r="B33">
        <v>304.14999999999998</v>
      </c>
      <c r="C33">
        <v>1.865162</v>
      </c>
      <c r="D33">
        <v>1.4036320184205806</v>
      </c>
      <c r="E33">
        <v>1.328811237933109</v>
      </c>
    </row>
    <row r="34" spans="1:5" x14ac:dyDescent="0.25">
      <c r="A34">
        <v>32</v>
      </c>
      <c r="B34">
        <v>305.14999999999998</v>
      </c>
      <c r="C34">
        <v>1.865442</v>
      </c>
      <c r="D34">
        <v>1.4039120184205807</v>
      </c>
      <c r="E34">
        <v>1.3287456589328486</v>
      </c>
    </row>
    <row r="35" spans="1:5" x14ac:dyDescent="0.25">
      <c r="A35">
        <v>33</v>
      </c>
      <c r="B35">
        <v>306.14999999999998</v>
      </c>
      <c r="C35">
        <v>1.8657220000000001</v>
      </c>
      <c r="D35">
        <v>1.4041920184205807</v>
      </c>
      <c r="E35">
        <v>1.3286801060858777</v>
      </c>
    </row>
    <row r="36" spans="1:5" x14ac:dyDescent="0.25">
      <c r="A36">
        <v>34</v>
      </c>
      <c r="B36">
        <v>307.14999999999998</v>
      </c>
      <c r="C36">
        <v>1.8660020000000002</v>
      </c>
      <c r="D36">
        <v>1.4044720184205808</v>
      </c>
      <c r="E36">
        <v>1.3286145793765542</v>
      </c>
    </row>
    <row r="37" spans="1:5" x14ac:dyDescent="0.25">
      <c r="A37">
        <v>35</v>
      </c>
      <c r="B37">
        <v>308.14999999999998</v>
      </c>
      <c r="C37">
        <v>1.866282</v>
      </c>
      <c r="D37">
        <v>1.4047520184205806</v>
      </c>
      <c r="E37">
        <v>1.3285490787892487</v>
      </c>
    </row>
    <row r="38" spans="1:5" x14ac:dyDescent="0.25">
      <c r="A38">
        <v>36</v>
      </c>
      <c r="B38">
        <v>309.14999999999998</v>
      </c>
      <c r="C38">
        <v>1.8665620000000001</v>
      </c>
      <c r="D38">
        <v>1.4050320184205807</v>
      </c>
      <c r="E38">
        <v>1.3284836043083437</v>
      </c>
    </row>
    <row r="39" spans="1:5" x14ac:dyDescent="0.25">
      <c r="A39">
        <v>37</v>
      </c>
      <c r="B39">
        <v>310.14999999999998</v>
      </c>
      <c r="C39">
        <v>1.8668420000000001</v>
      </c>
      <c r="D39">
        <v>1.4053120184205807</v>
      </c>
      <c r="E39">
        <v>1.3284181559182346</v>
      </c>
    </row>
    <row r="40" spans="1:5" x14ac:dyDescent="0.25">
      <c r="A40">
        <v>38</v>
      </c>
      <c r="B40">
        <v>311.14999999999998</v>
      </c>
      <c r="C40">
        <v>1.8671219999999999</v>
      </c>
      <c r="D40">
        <v>1.4055920184205806</v>
      </c>
      <c r="E40">
        <v>1.3283527336033296</v>
      </c>
    </row>
    <row r="41" spans="1:5" x14ac:dyDescent="0.25">
      <c r="A41">
        <v>39</v>
      </c>
      <c r="B41">
        <v>312.14999999999998</v>
      </c>
      <c r="C41">
        <v>1.867402</v>
      </c>
      <c r="D41">
        <v>1.4058720184205806</v>
      </c>
      <c r="E41">
        <v>1.3282873373480488</v>
      </c>
    </row>
    <row r="42" spans="1:5" x14ac:dyDescent="0.25">
      <c r="A42">
        <v>40</v>
      </c>
      <c r="B42">
        <v>313.14999999999998</v>
      </c>
      <c r="C42">
        <v>1.8676820000000001</v>
      </c>
      <c r="D42">
        <v>1.4061520184205807</v>
      </c>
      <c r="E42">
        <v>1.3282219671368245</v>
      </c>
    </row>
    <row r="43" spans="1:5" x14ac:dyDescent="0.25">
      <c r="A43">
        <v>41</v>
      </c>
      <c r="B43">
        <v>314.14999999999998</v>
      </c>
      <c r="C43">
        <v>1.8679620000000001</v>
      </c>
      <c r="D43">
        <v>1.4064320184205807</v>
      </c>
      <c r="E43">
        <v>1.3281566229541022</v>
      </c>
    </row>
    <row r="44" spans="1:5" x14ac:dyDescent="0.25">
      <c r="A44">
        <v>42</v>
      </c>
      <c r="B44">
        <v>315.14999999999998</v>
      </c>
      <c r="C44">
        <v>1.868242</v>
      </c>
      <c r="D44">
        <v>1.4067120184205806</v>
      </c>
      <c r="E44">
        <v>1.328091304784339</v>
      </c>
    </row>
    <row r="45" spans="1:5" x14ac:dyDescent="0.25">
      <c r="A45">
        <v>43</v>
      </c>
      <c r="B45">
        <v>316.14999999999998</v>
      </c>
      <c r="C45">
        <v>1.868522</v>
      </c>
      <c r="D45">
        <v>1.4069920184205806</v>
      </c>
      <c r="E45">
        <v>1.3280260126120047</v>
      </c>
    </row>
    <row r="46" spans="1:5" x14ac:dyDescent="0.25">
      <c r="A46">
        <v>44</v>
      </c>
      <c r="B46">
        <v>317.14999999999998</v>
      </c>
      <c r="C46">
        <v>1.8688020000000001</v>
      </c>
      <c r="D46">
        <v>1.4072720184205807</v>
      </c>
      <c r="E46">
        <v>1.3279607464215817</v>
      </c>
    </row>
    <row r="47" spans="1:5" x14ac:dyDescent="0.25">
      <c r="A47">
        <v>45</v>
      </c>
      <c r="B47">
        <v>318.14999999999998</v>
      </c>
      <c r="C47">
        <v>1.8690819999999999</v>
      </c>
      <c r="D47">
        <v>1.4075520184205805</v>
      </c>
      <c r="E47">
        <v>1.3278955061975641</v>
      </c>
    </row>
    <row r="48" spans="1:5" x14ac:dyDescent="0.25">
      <c r="A48">
        <v>46</v>
      </c>
      <c r="B48">
        <v>319.14999999999998</v>
      </c>
      <c r="C48">
        <v>1.869362</v>
      </c>
      <c r="D48">
        <v>1.4078320184205806</v>
      </c>
      <c r="E48">
        <v>1.3278302919244591</v>
      </c>
    </row>
    <row r="49" spans="1:5" x14ac:dyDescent="0.25">
      <c r="A49">
        <v>47</v>
      </c>
      <c r="B49">
        <v>320.14999999999998</v>
      </c>
      <c r="C49">
        <v>1.869642</v>
      </c>
      <c r="D49">
        <v>1.4081120184205806</v>
      </c>
      <c r="E49">
        <v>1.3277651035867857</v>
      </c>
    </row>
    <row r="50" spans="1:5" x14ac:dyDescent="0.25">
      <c r="A50">
        <v>48</v>
      </c>
      <c r="B50">
        <v>321.14999999999998</v>
      </c>
      <c r="C50">
        <v>1.8699220000000001</v>
      </c>
      <c r="D50">
        <v>1.4083920184205807</v>
      </c>
      <c r="E50">
        <v>1.3276999411690753</v>
      </c>
    </row>
    <row r="51" spans="1:5" x14ac:dyDescent="0.25">
      <c r="A51">
        <v>49</v>
      </c>
      <c r="B51">
        <v>322.14999999999998</v>
      </c>
      <c r="C51">
        <v>1.8702019999999999</v>
      </c>
      <c r="D51">
        <v>1.4086720184205805</v>
      </c>
      <c r="E51">
        <v>1.3276348046558717</v>
      </c>
    </row>
    <row r="52" spans="1:5" x14ac:dyDescent="0.25">
      <c r="A52">
        <v>50</v>
      </c>
      <c r="B52">
        <v>323.14999999999998</v>
      </c>
      <c r="C52">
        <v>1.870482</v>
      </c>
      <c r="D52">
        <v>1.4089520184205806</v>
      </c>
      <c r="E52">
        <v>1.327569694031731</v>
      </c>
    </row>
    <row r="53" spans="1:5" x14ac:dyDescent="0.25">
      <c r="A53">
        <v>51</v>
      </c>
      <c r="B53">
        <v>324.14999999999998</v>
      </c>
      <c r="C53">
        <v>1.870762</v>
      </c>
      <c r="D53">
        <v>1.4092320184205807</v>
      </c>
      <c r="E53">
        <v>1.3275046092812215</v>
      </c>
    </row>
    <row r="54" spans="1:5" x14ac:dyDescent="0.25">
      <c r="A54">
        <v>52</v>
      </c>
      <c r="B54">
        <v>325.14999999999998</v>
      </c>
      <c r="C54">
        <v>1.871054</v>
      </c>
      <c r="D54">
        <v>1.4095240184205806</v>
      </c>
      <c r="E54">
        <v>1.3274367627282999</v>
      </c>
    </row>
    <row r="55" spans="1:5" x14ac:dyDescent="0.25">
      <c r="A55">
        <v>53</v>
      </c>
      <c r="B55">
        <v>326.14999999999998</v>
      </c>
      <c r="C55">
        <v>1.8714139999999999</v>
      </c>
      <c r="D55">
        <v>1.4098840184205805</v>
      </c>
      <c r="E55">
        <v>1.3273531549754336</v>
      </c>
    </row>
    <row r="56" spans="1:5" x14ac:dyDescent="0.25">
      <c r="A56">
        <v>54</v>
      </c>
      <c r="B56">
        <v>327.14999999999998</v>
      </c>
      <c r="C56">
        <v>1.871774</v>
      </c>
      <c r="D56">
        <v>1.4102440184205807</v>
      </c>
      <c r="E56">
        <v>1.3272695899085005</v>
      </c>
    </row>
    <row r="57" spans="1:5" x14ac:dyDescent="0.25">
      <c r="A57">
        <v>55</v>
      </c>
      <c r="B57">
        <v>328.15</v>
      </c>
      <c r="C57">
        <v>1.872134</v>
      </c>
      <c r="D57">
        <v>1.4106040184205806</v>
      </c>
      <c r="E57">
        <v>1.3271860674948193</v>
      </c>
    </row>
    <row r="58" spans="1:5" x14ac:dyDescent="0.25">
      <c r="A58">
        <v>56</v>
      </c>
      <c r="B58">
        <v>329.15</v>
      </c>
      <c r="C58">
        <v>1.8724939999999999</v>
      </c>
      <c r="D58">
        <v>1.4109640184205805</v>
      </c>
      <c r="E58">
        <v>1.3271025877017413</v>
      </c>
    </row>
    <row r="59" spans="1:5" x14ac:dyDescent="0.25">
      <c r="A59">
        <v>57</v>
      </c>
      <c r="B59">
        <v>330.15</v>
      </c>
      <c r="C59">
        <v>1.872854</v>
      </c>
      <c r="D59">
        <v>1.4113240184205806</v>
      </c>
      <c r="E59">
        <v>1.327019150496652</v>
      </c>
    </row>
    <row r="60" spans="1:5" x14ac:dyDescent="0.25">
      <c r="A60">
        <v>58</v>
      </c>
      <c r="B60">
        <v>331.15</v>
      </c>
      <c r="C60">
        <v>1.8732139999999999</v>
      </c>
      <c r="D60">
        <v>1.4116840184205806</v>
      </c>
      <c r="E60">
        <v>1.3269357558469692</v>
      </c>
    </row>
    <row r="61" spans="1:5" x14ac:dyDescent="0.25">
      <c r="A61">
        <v>59</v>
      </c>
      <c r="B61">
        <v>332.15</v>
      </c>
      <c r="C61">
        <v>1.8735739999999999</v>
      </c>
      <c r="D61">
        <v>1.4120440184205805</v>
      </c>
      <c r="E61">
        <v>1.326852403720145</v>
      </c>
    </row>
    <row r="62" spans="1:5" x14ac:dyDescent="0.25">
      <c r="A62">
        <v>60</v>
      </c>
      <c r="B62">
        <v>333.15</v>
      </c>
      <c r="C62">
        <v>1.873934</v>
      </c>
      <c r="D62">
        <v>1.4124040184205806</v>
      </c>
      <c r="E62">
        <v>1.3267690940836636</v>
      </c>
    </row>
    <row r="63" spans="1:5" x14ac:dyDescent="0.25">
      <c r="A63">
        <v>61</v>
      </c>
      <c r="B63">
        <v>334.15</v>
      </c>
      <c r="C63">
        <v>1.8742939999999999</v>
      </c>
      <c r="D63">
        <v>1.4127640184205805</v>
      </c>
      <c r="E63">
        <v>1.3266858269050434</v>
      </c>
    </row>
    <row r="64" spans="1:5" x14ac:dyDescent="0.25">
      <c r="A64">
        <v>62</v>
      </c>
      <c r="B64">
        <v>335.15</v>
      </c>
      <c r="C64">
        <v>1.874654</v>
      </c>
      <c r="D64">
        <v>1.4131240184205807</v>
      </c>
      <c r="E64">
        <v>1.3266026021518351</v>
      </c>
    </row>
    <row r="65" spans="1:5" x14ac:dyDescent="0.25">
      <c r="A65">
        <v>63</v>
      </c>
      <c r="B65">
        <v>336.15</v>
      </c>
      <c r="C65">
        <v>1.875014</v>
      </c>
      <c r="D65">
        <v>1.4134840184205806</v>
      </c>
      <c r="E65">
        <v>1.3265194197916228</v>
      </c>
    </row>
    <row r="66" spans="1:5" x14ac:dyDescent="0.25">
      <c r="A66">
        <v>64</v>
      </c>
      <c r="B66">
        <v>337.15</v>
      </c>
      <c r="C66">
        <v>1.8753739999999999</v>
      </c>
      <c r="D66">
        <v>1.4138440184205805</v>
      </c>
      <c r="E66">
        <v>1.3264362797920235</v>
      </c>
    </row>
    <row r="67" spans="1:5" x14ac:dyDescent="0.25">
      <c r="A67">
        <v>65</v>
      </c>
      <c r="B67">
        <v>338.15</v>
      </c>
      <c r="C67">
        <v>1.875734</v>
      </c>
      <c r="D67">
        <v>1.4142040184205806</v>
      </c>
      <c r="E67">
        <v>1.3263531821206871</v>
      </c>
    </row>
    <row r="68" spans="1:5" x14ac:dyDescent="0.25">
      <c r="A68">
        <v>66</v>
      </c>
      <c r="B68">
        <v>339.15</v>
      </c>
      <c r="C68">
        <v>1.8760939999999999</v>
      </c>
      <c r="D68">
        <v>1.4145640184205805</v>
      </c>
      <c r="E68">
        <v>1.326270126745297</v>
      </c>
    </row>
    <row r="69" spans="1:5" x14ac:dyDescent="0.25">
      <c r="A69">
        <v>67</v>
      </c>
      <c r="B69">
        <v>340.15</v>
      </c>
      <c r="C69">
        <v>1.8764539999999998</v>
      </c>
      <c r="D69">
        <v>1.4149240184205805</v>
      </c>
      <c r="E69">
        <v>1.3261871136335686</v>
      </c>
    </row>
    <row r="70" spans="1:5" x14ac:dyDescent="0.25">
      <c r="A70">
        <v>68</v>
      </c>
      <c r="B70">
        <v>341.15</v>
      </c>
      <c r="C70">
        <v>1.876814</v>
      </c>
      <c r="D70">
        <v>1.4152840184205806</v>
      </c>
      <c r="E70">
        <v>1.3261041427532507</v>
      </c>
    </row>
    <row r="71" spans="1:5" x14ac:dyDescent="0.25">
      <c r="A71">
        <v>69</v>
      </c>
      <c r="B71">
        <v>342.15</v>
      </c>
      <c r="C71">
        <v>1.8771739999999999</v>
      </c>
      <c r="D71">
        <v>1.4156440184205805</v>
      </c>
      <c r="E71">
        <v>1.326021214072125</v>
      </c>
    </row>
    <row r="72" spans="1:5" x14ac:dyDescent="0.25">
      <c r="A72">
        <v>70</v>
      </c>
      <c r="B72">
        <v>343.15</v>
      </c>
      <c r="C72">
        <v>1.8775339999999998</v>
      </c>
      <c r="D72">
        <v>1.4160040184205804</v>
      </c>
      <c r="E72">
        <v>1.3259383275580057</v>
      </c>
    </row>
    <row r="73" spans="1:5" x14ac:dyDescent="0.25">
      <c r="A73">
        <v>71</v>
      </c>
      <c r="B73">
        <v>344.15</v>
      </c>
      <c r="C73">
        <v>1.877894</v>
      </c>
      <c r="D73">
        <v>1.4163640184205806</v>
      </c>
      <c r="E73">
        <v>1.3258554831787395</v>
      </c>
    </row>
    <row r="74" spans="1:5" x14ac:dyDescent="0.25">
      <c r="A74">
        <v>72</v>
      </c>
      <c r="B74">
        <v>345.15</v>
      </c>
      <c r="C74">
        <v>1.8782539999999999</v>
      </c>
      <c r="D74">
        <v>1.4167240184205805</v>
      </c>
      <c r="E74">
        <v>1.3257726809022063</v>
      </c>
    </row>
    <row r="75" spans="1:5" x14ac:dyDescent="0.25">
      <c r="A75">
        <v>73</v>
      </c>
      <c r="B75">
        <v>346.15</v>
      </c>
      <c r="C75">
        <v>1.878614</v>
      </c>
      <c r="D75">
        <v>1.4170840184205806</v>
      </c>
      <c r="E75">
        <v>1.3256899206963186</v>
      </c>
    </row>
    <row r="76" spans="1:5" x14ac:dyDescent="0.25">
      <c r="A76">
        <v>74</v>
      </c>
      <c r="B76">
        <v>347.15</v>
      </c>
      <c r="C76">
        <v>1.8789739999999999</v>
      </c>
      <c r="D76">
        <v>1.4174440184205805</v>
      </c>
      <c r="E76">
        <v>1.3256072025290211</v>
      </c>
    </row>
    <row r="77" spans="1:5" x14ac:dyDescent="0.25">
      <c r="A77">
        <v>75</v>
      </c>
      <c r="B77">
        <v>348.15</v>
      </c>
      <c r="C77">
        <v>1.8793339999999998</v>
      </c>
      <c r="D77">
        <v>1.4178040184205805</v>
      </c>
      <c r="E77">
        <v>1.3255245263682911</v>
      </c>
    </row>
    <row r="78" spans="1:5" x14ac:dyDescent="0.25">
      <c r="A78">
        <v>76</v>
      </c>
      <c r="B78">
        <v>349.15</v>
      </c>
      <c r="C78">
        <v>1.879694</v>
      </c>
      <c r="D78">
        <v>1.4181640184205806</v>
      </c>
      <c r="E78">
        <v>1.3254418921821389</v>
      </c>
    </row>
    <row r="79" spans="1:5" x14ac:dyDescent="0.25">
      <c r="A79">
        <v>77</v>
      </c>
      <c r="B79">
        <v>350.15</v>
      </c>
      <c r="C79">
        <v>1.8800599999999998</v>
      </c>
      <c r="D79">
        <v>1.4185300184205805</v>
      </c>
      <c r="E79">
        <v>1.32535792375638</v>
      </c>
    </row>
    <row r="80" spans="1:5" x14ac:dyDescent="0.25">
      <c r="A80">
        <v>78</v>
      </c>
      <c r="B80">
        <v>351.15</v>
      </c>
      <c r="C80">
        <v>1.8804599999999998</v>
      </c>
      <c r="D80">
        <v>1.4189300184205804</v>
      </c>
      <c r="E80">
        <v>1.3252662045258237</v>
      </c>
    </row>
    <row r="81" spans="1:5" x14ac:dyDescent="0.25">
      <c r="A81">
        <v>79</v>
      </c>
      <c r="B81">
        <v>352.15</v>
      </c>
      <c r="C81">
        <v>1.88086</v>
      </c>
      <c r="D81">
        <v>1.4193300184205806</v>
      </c>
      <c r="E81">
        <v>1.3251745369924652</v>
      </c>
    </row>
    <row r="82" spans="1:5" x14ac:dyDescent="0.25">
      <c r="A82">
        <v>80</v>
      </c>
      <c r="B82">
        <v>353.15</v>
      </c>
      <c r="C82">
        <v>1.8812599999999999</v>
      </c>
      <c r="D82">
        <v>1.4197300184205806</v>
      </c>
      <c r="E82">
        <v>1.3250829211126083</v>
      </c>
    </row>
    <row r="83" spans="1:5" x14ac:dyDescent="0.25">
      <c r="A83">
        <v>81</v>
      </c>
      <c r="B83">
        <v>354.15</v>
      </c>
      <c r="C83">
        <v>1.8816599999999999</v>
      </c>
      <c r="D83">
        <v>1.4201300184205805</v>
      </c>
      <c r="E83">
        <v>1.3249913568426059</v>
      </c>
    </row>
    <row r="84" spans="1:5" x14ac:dyDescent="0.25">
      <c r="A84">
        <v>82</v>
      </c>
      <c r="B84">
        <v>355.15</v>
      </c>
      <c r="C84">
        <v>1.8820599999999998</v>
      </c>
      <c r="D84">
        <v>1.4205300184205805</v>
      </c>
      <c r="E84">
        <v>1.3248998441388606</v>
      </c>
    </row>
    <row r="85" spans="1:5" x14ac:dyDescent="0.25">
      <c r="A85">
        <v>83</v>
      </c>
      <c r="B85">
        <v>356.15</v>
      </c>
      <c r="C85">
        <v>1.8824599999999998</v>
      </c>
      <c r="D85">
        <v>1.4209300184205804</v>
      </c>
      <c r="E85">
        <v>1.3248083829578237</v>
      </c>
    </row>
    <row r="86" spans="1:5" x14ac:dyDescent="0.25">
      <c r="A86">
        <v>84</v>
      </c>
      <c r="B86">
        <v>357.15</v>
      </c>
      <c r="C86">
        <v>1.88286</v>
      </c>
      <c r="D86">
        <v>1.4213300184205806</v>
      </c>
      <c r="E86">
        <v>1.3247169732559956</v>
      </c>
    </row>
    <row r="87" spans="1:5" x14ac:dyDescent="0.25">
      <c r="A87">
        <v>85</v>
      </c>
      <c r="B87">
        <v>358.15</v>
      </c>
      <c r="C87">
        <v>1.8832599999999999</v>
      </c>
      <c r="D87">
        <v>1.4217300184205806</v>
      </c>
      <c r="E87">
        <v>1.3246256149899258</v>
      </c>
    </row>
    <row r="88" spans="1:5" x14ac:dyDescent="0.25">
      <c r="A88">
        <v>86</v>
      </c>
      <c r="B88">
        <v>359.15</v>
      </c>
      <c r="C88">
        <v>1.8836599999999999</v>
      </c>
      <c r="D88">
        <v>1.4221300184205805</v>
      </c>
      <c r="E88">
        <v>1.3245343081162124</v>
      </c>
    </row>
    <row r="89" spans="1:5" x14ac:dyDescent="0.25">
      <c r="A89">
        <v>87</v>
      </c>
      <c r="B89">
        <v>360.15</v>
      </c>
      <c r="C89">
        <v>1.8840599999999998</v>
      </c>
      <c r="D89">
        <v>1.4225300184205805</v>
      </c>
      <c r="E89">
        <v>1.3244430525915025</v>
      </c>
    </row>
    <row r="90" spans="1:5" x14ac:dyDescent="0.25">
      <c r="A90">
        <v>88</v>
      </c>
      <c r="B90">
        <v>361.15</v>
      </c>
      <c r="C90">
        <v>1.8844599999999998</v>
      </c>
      <c r="D90">
        <v>1.4229300184205804</v>
      </c>
      <c r="E90">
        <v>1.3243518483724921</v>
      </c>
    </row>
    <row r="91" spans="1:5" x14ac:dyDescent="0.25">
      <c r="A91">
        <v>89</v>
      </c>
      <c r="B91">
        <v>362.15</v>
      </c>
      <c r="C91">
        <v>1.88486</v>
      </c>
      <c r="D91">
        <v>1.4233300184205806</v>
      </c>
      <c r="E91">
        <v>1.3242606954159255</v>
      </c>
    </row>
    <row r="92" spans="1:5" x14ac:dyDescent="0.25">
      <c r="A92">
        <v>90</v>
      </c>
      <c r="B92">
        <v>363.15</v>
      </c>
      <c r="C92">
        <v>1.8852599999999999</v>
      </c>
      <c r="D92">
        <v>1.4237300184205806</v>
      </c>
      <c r="E92">
        <v>1.3241695936785958</v>
      </c>
    </row>
    <row r="93" spans="1:5" x14ac:dyDescent="0.25">
      <c r="A93">
        <v>91</v>
      </c>
      <c r="B93">
        <v>364.15</v>
      </c>
      <c r="C93">
        <v>1.8856599999999999</v>
      </c>
      <c r="D93">
        <v>1.4241300184205805</v>
      </c>
      <c r="E93">
        <v>1.324078543117345</v>
      </c>
    </row>
    <row r="94" spans="1:5" x14ac:dyDescent="0.25">
      <c r="A94">
        <v>92</v>
      </c>
      <c r="B94">
        <v>365.15</v>
      </c>
      <c r="C94">
        <v>1.8860599999999998</v>
      </c>
      <c r="D94">
        <v>1.4245300184205805</v>
      </c>
      <c r="E94">
        <v>1.3239875436890629</v>
      </c>
    </row>
    <row r="95" spans="1:5" x14ac:dyDescent="0.25">
      <c r="A95">
        <v>93</v>
      </c>
      <c r="B95">
        <v>366.15</v>
      </c>
      <c r="C95">
        <v>1.8864599999999998</v>
      </c>
      <c r="D95">
        <v>1.4249300184205804</v>
      </c>
      <c r="E95">
        <v>1.3238965953506883</v>
      </c>
    </row>
    <row r="96" spans="1:5" x14ac:dyDescent="0.25">
      <c r="A96">
        <v>94</v>
      </c>
      <c r="B96">
        <v>367.15</v>
      </c>
      <c r="C96">
        <v>1.88686</v>
      </c>
      <c r="D96">
        <v>1.4253300184205806</v>
      </c>
      <c r="E96">
        <v>1.3238056980592077</v>
      </c>
    </row>
    <row r="97" spans="1:5" x14ac:dyDescent="0.25">
      <c r="A97">
        <v>95</v>
      </c>
      <c r="B97">
        <v>368.15</v>
      </c>
      <c r="C97">
        <v>1.8872599999999999</v>
      </c>
      <c r="D97">
        <v>1.4257300184205806</v>
      </c>
      <c r="E97">
        <v>1.3237148517716566</v>
      </c>
    </row>
    <row r="98" spans="1:5" x14ac:dyDescent="0.25">
      <c r="A98">
        <v>96</v>
      </c>
      <c r="B98">
        <v>369.15</v>
      </c>
      <c r="C98">
        <v>1.8876599999999999</v>
      </c>
      <c r="D98">
        <v>1.4261300184205805</v>
      </c>
      <c r="E98">
        <v>1.3236240564451183</v>
      </c>
    </row>
    <row r="99" spans="1:5" x14ac:dyDescent="0.25">
      <c r="A99">
        <v>97</v>
      </c>
      <c r="B99">
        <v>370.15</v>
      </c>
      <c r="C99">
        <v>1.8880599999999998</v>
      </c>
      <c r="D99">
        <v>1.4265300184205805</v>
      </c>
      <c r="E99">
        <v>1.3235333120367241</v>
      </c>
    </row>
    <row r="100" spans="1:5" x14ac:dyDescent="0.25">
      <c r="A100">
        <v>98</v>
      </c>
      <c r="B100">
        <v>371.15</v>
      </c>
      <c r="C100">
        <v>1.8884599999999998</v>
      </c>
      <c r="D100">
        <v>1.4269300184205804</v>
      </c>
      <c r="E100">
        <v>1.3234426185036536</v>
      </c>
    </row>
    <row r="101" spans="1:5" x14ac:dyDescent="0.25">
      <c r="A101">
        <v>99</v>
      </c>
      <c r="B101">
        <v>372.15</v>
      </c>
      <c r="C101">
        <v>1.88886</v>
      </c>
      <c r="D101">
        <v>1.4273300184205806</v>
      </c>
      <c r="E101">
        <v>1.3233519758031347</v>
      </c>
    </row>
    <row r="102" spans="1:5" x14ac:dyDescent="0.25">
      <c r="A102">
        <v>100</v>
      </c>
      <c r="B102">
        <v>373.15</v>
      </c>
      <c r="C102">
        <v>1.8892599999999999</v>
      </c>
      <c r="D102">
        <v>1.4277300184205806</v>
      </c>
      <c r="E102">
        <v>1.3232613838924425</v>
      </c>
    </row>
    <row r="103" spans="1:5" x14ac:dyDescent="0.25">
      <c r="A103">
        <v>101</v>
      </c>
      <c r="B103">
        <v>374.15</v>
      </c>
      <c r="C103">
        <v>1.8896599999999999</v>
      </c>
      <c r="D103">
        <v>1.4281300184205805</v>
      </c>
      <c r="E103">
        <v>1.3231708427289006</v>
      </c>
    </row>
    <row r="104" spans="1:5" x14ac:dyDescent="0.25">
      <c r="A104">
        <v>102</v>
      </c>
      <c r="B104">
        <v>375.15</v>
      </c>
      <c r="C104">
        <v>1.8900659999999998</v>
      </c>
      <c r="D104">
        <v>1.4285360184205804</v>
      </c>
      <c r="E104">
        <v>1.3230789952987652</v>
      </c>
    </row>
    <row r="105" spans="1:5" x14ac:dyDescent="0.25">
      <c r="A105">
        <v>103</v>
      </c>
      <c r="B105">
        <v>376.15</v>
      </c>
      <c r="C105">
        <v>1.8905059999999998</v>
      </c>
      <c r="D105">
        <v>1.4289760184205804</v>
      </c>
      <c r="E105">
        <v>1.3229795151422761</v>
      </c>
    </row>
    <row r="106" spans="1:5" x14ac:dyDescent="0.25">
      <c r="A106">
        <v>104</v>
      </c>
      <c r="B106">
        <v>377.15</v>
      </c>
      <c r="C106">
        <v>1.8909459999999998</v>
      </c>
      <c r="D106">
        <v>1.4294160184205804</v>
      </c>
      <c r="E106">
        <v>1.3228800962293557</v>
      </c>
    </row>
    <row r="107" spans="1:5" x14ac:dyDescent="0.25">
      <c r="A107">
        <v>105</v>
      </c>
      <c r="B107">
        <v>378.15</v>
      </c>
      <c r="C107">
        <v>1.891386</v>
      </c>
      <c r="D107">
        <v>1.4298560184205806</v>
      </c>
      <c r="E107">
        <v>1.3227807385034651</v>
      </c>
    </row>
    <row r="108" spans="1:5" x14ac:dyDescent="0.25">
      <c r="A108">
        <v>106</v>
      </c>
      <c r="B108">
        <v>379.15</v>
      </c>
      <c r="C108">
        <v>1.891826</v>
      </c>
      <c r="D108">
        <v>1.4302960184205806</v>
      </c>
      <c r="E108">
        <v>1.3226814419081363</v>
      </c>
    </row>
    <row r="109" spans="1:5" x14ac:dyDescent="0.25">
      <c r="A109">
        <v>107</v>
      </c>
      <c r="B109">
        <v>380.15</v>
      </c>
      <c r="C109">
        <v>1.892266</v>
      </c>
      <c r="D109">
        <v>1.4307360184205806</v>
      </c>
      <c r="E109">
        <v>1.3225822063869699</v>
      </c>
    </row>
    <row r="110" spans="1:5" x14ac:dyDescent="0.25">
      <c r="A110">
        <v>108</v>
      </c>
      <c r="B110">
        <v>381.15</v>
      </c>
      <c r="C110">
        <v>1.892706</v>
      </c>
      <c r="D110">
        <v>1.4311760184205806</v>
      </c>
      <c r="E110">
        <v>1.322483031883636</v>
      </c>
    </row>
    <row r="111" spans="1:5" x14ac:dyDescent="0.25">
      <c r="A111">
        <v>109</v>
      </c>
      <c r="B111">
        <v>382.15</v>
      </c>
      <c r="C111">
        <v>1.893146</v>
      </c>
      <c r="D111">
        <v>1.4316160184205806</v>
      </c>
      <c r="E111">
        <v>1.3223839183418742</v>
      </c>
    </row>
    <row r="112" spans="1:5" x14ac:dyDescent="0.25">
      <c r="A112">
        <v>110</v>
      </c>
      <c r="B112">
        <v>383.15</v>
      </c>
      <c r="C112">
        <v>1.893586</v>
      </c>
      <c r="D112">
        <v>1.4320560184205806</v>
      </c>
      <c r="E112">
        <v>1.3222848657054926</v>
      </c>
    </row>
    <row r="113" spans="1:5" x14ac:dyDescent="0.25">
      <c r="A113">
        <v>111</v>
      </c>
      <c r="B113">
        <v>384.15</v>
      </c>
      <c r="C113">
        <v>1.894026</v>
      </c>
      <c r="D113">
        <v>1.4324960184205806</v>
      </c>
      <c r="E113">
        <v>1.3221858739183694</v>
      </c>
    </row>
    <row r="114" spans="1:5" x14ac:dyDescent="0.25">
      <c r="A114">
        <v>112</v>
      </c>
      <c r="B114">
        <v>385.15</v>
      </c>
      <c r="C114">
        <v>1.894466</v>
      </c>
      <c r="D114">
        <v>1.4329360184205806</v>
      </c>
      <c r="E114">
        <v>1.3220869429244508</v>
      </c>
    </row>
    <row r="115" spans="1:5" x14ac:dyDescent="0.25">
      <c r="A115">
        <v>113</v>
      </c>
      <c r="B115">
        <v>386.15</v>
      </c>
      <c r="C115">
        <v>1.894906</v>
      </c>
      <c r="D115">
        <v>1.4333760184205806</v>
      </c>
      <c r="E115">
        <v>1.3219880726677522</v>
      </c>
    </row>
    <row r="116" spans="1:5" x14ac:dyDescent="0.25">
      <c r="A116">
        <v>114</v>
      </c>
      <c r="B116">
        <v>387.15</v>
      </c>
      <c r="C116">
        <v>1.895346</v>
      </c>
      <c r="D116">
        <v>1.4338160184205806</v>
      </c>
      <c r="E116">
        <v>1.321889263092358</v>
      </c>
    </row>
    <row r="117" spans="1:5" x14ac:dyDescent="0.25">
      <c r="A117">
        <v>115</v>
      </c>
      <c r="B117">
        <v>388.15</v>
      </c>
      <c r="C117">
        <v>1.895786</v>
      </c>
      <c r="D117">
        <v>1.4342560184205806</v>
      </c>
      <c r="E117">
        <v>1.3217905141424204</v>
      </c>
    </row>
    <row r="118" spans="1:5" x14ac:dyDescent="0.25">
      <c r="A118">
        <v>116</v>
      </c>
      <c r="B118">
        <v>389.15</v>
      </c>
      <c r="C118">
        <v>1.896226</v>
      </c>
      <c r="D118">
        <v>1.4346960184205806</v>
      </c>
      <c r="E118">
        <v>1.3216918257621608</v>
      </c>
    </row>
    <row r="119" spans="1:5" x14ac:dyDescent="0.25">
      <c r="A119">
        <v>117</v>
      </c>
      <c r="B119">
        <v>390.15</v>
      </c>
      <c r="C119">
        <v>1.896666</v>
      </c>
      <c r="D119">
        <v>1.4351360184205806</v>
      </c>
      <c r="E119">
        <v>1.321593197895869</v>
      </c>
    </row>
    <row r="120" spans="1:5" x14ac:dyDescent="0.25">
      <c r="A120">
        <v>118</v>
      </c>
      <c r="B120">
        <v>391.15</v>
      </c>
      <c r="C120">
        <v>1.897106</v>
      </c>
      <c r="D120">
        <v>1.4355760184205806</v>
      </c>
      <c r="E120">
        <v>1.3214946304879029</v>
      </c>
    </row>
    <row r="121" spans="1:5" x14ac:dyDescent="0.25">
      <c r="A121">
        <v>119</v>
      </c>
      <c r="B121">
        <v>392.15</v>
      </c>
      <c r="C121">
        <v>1.897546</v>
      </c>
      <c r="D121">
        <v>1.4360160184205806</v>
      </c>
      <c r="E121">
        <v>1.3213961234826883</v>
      </c>
    </row>
    <row r="122" spans="1:5" x14ac:dyDescent="0.25">
      <c r="A122">
        <v>120</v>
      </c>
      <c r="B122">
        <v>393.15</v>
      </c>
      <c r="C122">
        <v>1.897986</v>
      </c>
      <c r="D122">
        <v>1.4364560184205806</v>
      </c>
      <c r="E122">
        <v>1.3212976768247198</v>
      </c>
    </row>
    <row r="123" spans="1:5" x14ac:dyDescent="0.25">
      <c r="A123">
        <v>121</v>
      </c>
      <c r="B123">
        <v>394.15</v>
      </c>
      <c r="C123">
        <v>1.8984259999999999</v>
      </c>
      <c r="D123">
        <v>1.4368960184205806</v>
      </c>
      <c r="E123">
        <v>1.3211992904585592</v>
      </c>
    </row>
    <row r="124" spans="1:5" x14ac:dyDescent="0.25">
      <c r="A124">
        <v>122</v>
      </c>
      <c r="B124">
        <v>395.15</v>
      </c>
      <c r="C124">
        <v>1.8988659999999999</v>
      </c>
      <c r="D124">
        <v>1.4373360184205806</v>
      </c>
      <c r="E124">
        <v>1.3211009643288369</v>
      </c>
    </row>
    <row r="125" spans="1:5" x14ac:dyDescent="0.25">
      <c r="A125">
        <v>123</v>
      </c>
      <c r="B125">
        <v>396.15</v>
      </c>
      <c r="C125">
        <v>1.8993059999999999</v>
      </c>
      <c r="D125">
        <v>1.4377760184205806</v>
      </c>
      <c r="E125">
        <v>1.3210026983802508</v>
      </c>
    </row>
    <row r="126" spans="1:5" x14ac:dyDescent="0.25">
      <c r="A126">
        <v>124</v>
      </c>
      <c r="B126">
        <v>397.15</v>
      </c>
      <c r="C126">
        <v>1.8997459999999999</v>
      </c>
      <c r="D126">
        <v>1.4382160184205806</v>
      </c>
      <c r="E126">
        <v>1.3209044925575659</v>
      </c>
    </row>
    <row r="127" spans="1:5" x14ac:dyDescent="0.25">
      <c r="A127">
        <v>125</v>
      </c>
      <c r="B127">
        <v>398.15</v>
      </c>
      <c r="C127">
        <v>1.9001859999999999</v>
      </c>
      <c r="D127">
        <v>1.4386560184205806</v>
      </c>
      <c r="E127">
        <v>1.3208063468056159</v>
      </c>
    </row>
    <row r="128" spans="1:5" x14ac:dyDescent="0.25">
      <c r="A128">
        <v>126</v>
      </c>
      <c r="B128">
        <v>399.15</v>
      </c>
      <c r="C128">
        <v>1.9006259999999999</v>
      </c>
      <c r="D128">
        <v>1.4390960184205805</v>
      </c>
      <c r="E128">
        <v>1.3207082610693011</v>
      </c>
    </row>
    <row r="129" spans="1:5" x14ac:dyDescent="0.25">
      <c r="A129">
        <v>127</v>
      </c>
      <c r="B129">
        <v>400.15</v>
      </c>
      <c r="C129">
        <v>1.9010750000000001</v>
      </c>
      <c r="D129">
        <v>1.4395450184205807</v>
      </c>
      <c r="E129">
        <v>1.320608230846295</v>
      </c>
    </row>
    <row r="130" spans="1:5" x14ac:dyDescent="0.25">
      <c r="A130">
        <v>128</v>
      </c>
      <c r="B130">
        <v>401.15</v>
      </c>
      <c r="C130">
        <v>1.901575</v>
      </c>
      <c r="D130">
        <v>1.4400450184205806</v>
      </c>
      <c r="E130">
        <v>1.3204969120240548</v>
      </c>
    </row>
    <row r="131" spans="1:5" x14ac:dyDescent="0.25">
      <c r="A131">
        <v>129</v>
      </c>
      <c r="B131">
        <v>402.15</v>
      </c>
      <c r="C131">
        <v>1.902075</v>
      </c>
      <c r="D131">
        <v>1.4405450184205806</v>
      </c>
      <c r="E131">
        <v>1.3203856704773049</v>
      </c>
    </row>
    <row r="132" spans="1:5" x14ac:dyDescent="0.25">
      <c r="A132">
        <v>130</v>
      </c>
      <c r="B132">
        <v>403.15</v>
      </c>
      <c r="C132">
        <v>1.9025749999999999</v>
      </c>
      <c r="D132">
        <v>1.4410450184205805</v>
      </c>
      <c r="E132">
        <v>1.3202745061256083</v>
      </c>
    </row>
    <row r="133" spans="1:5" x14ac:dyDescent="0.25">
      <c r="A133">
        <v>131</v>
      </c>
      <c r="B133">
        <v>404.15</v>
      </c>
      <c r="C133">
        <v>1.9030750000000001</v>
      </c>
      <c r="D133">
        <v>1.4415450184205807</v>
      </c>
      <c r="E133">
        <v>1.3201634188886391</v>
      </c>
    </row>
    <row r="134" spans="1:5" x14ac:dyDescent="0.25">
      <c r="A134">
        <v>132</v>
      </c>
      <c r="B134">
        <v>405.15</v>
      </c>
      <c r="C134">
        <v>1.903575</v>
      </c>
      <c r="D134">
        <v>1.4420450184205806</v>
      </c>
      <c r="E134">
        <v>1.320052408686184</v>
      </c>
    </row>
    <row r="135" spans="1:5" x14ac:dyDescent="0.25">
      <c r="A135">
        <v>133</v>
      </c>
      <c r="B135">
        <v>406.15</v>
      </c>
      <c r="C135">
        <v>1.904075</v>
      </c>
      <c r="D135">
        <v>1.4425450184205806</v>
      </c>
      <c r="E135">
        <v>1.31994147543814</v>
      </c>
    </row>
    <row r="136" spans="1:5" x14ac:dyDescent="0.25">
      <c r="A136">
        <v>134</v>
      </c>
      <c r="B136">
        <v>407.15</v>
      </c>
      <c r="C136">
        <v>1.9045749999999999</v>
      </c>
      <c r="D136">
        <v>1.4430450184205805</v>
      </c>
      <c r="E136">
        <v>1.3198306190645155</v>
      </c>
    </row>
    <row r="137" spans="1:5" x14ac:dyDescent="0.25">
      <c r="A137">
        <v>135</v>
      </c>
      <c r="B137">
        <v>408.15</v>
      </c>
      <c r="C137">
        <v>1.9050750000000001</v>
      </c>
      <c r="D137">
        <v>1.4435450184205807</v>
      </c>
      <c r="E137">
        <v>1.3197198394854295</v>
      </c>
    </row>
    <row r="138" spans="1:5" x14ac:dyDescent="0.25">
      <c r="A138">
        <v>136</v>
      </c>
      <c r="B138">
        <v>409.15</v>
      </c>
      <c r="C138">
        <v>1.905575</v>
      </c>
      <c r="D138">
        <v>1.4440450184205806</v>
      </c>
      <c r="E138">
        <v>1.3196091366211118</v>
      </c>
    </row>
    <row r="139" spans="1:5" x14ac:dyDescent="0.25">
      <c r="A139">
        <v>137</v>
      </c>
      <c r="B139">
        <v>410.15</v>
      </c>
      <c r="C139">
        <v>1.906075</v>
      </c>
      <c r="D139">
        <v>1.4445450184205806</v>
      </c>
      <c r="E139">
        <v>1.3194985103919028</v>
      </c>
    </row>
    <row r="140" spans="1:5" x14ac:dyDescent="0.25">
      <c r="A140">
        <v>138</v>
      </c>
      <c r="B140">
        <v>411.15</v>
      </c>
      <c r="C140">
        <v>1.9065749999999999</v>
      </c>
      <c r="D140">
        <v>1.4450450184205805</v>
      </c>
      <c r="E140">
        <v>1.3193879607182528</v>
      </c>
    </row>
    <row r="141" spans="1:5" x14ac:dyDescent="0.25">
      <c r="A141">
        <v>139</v>
      </c>
      <c r="B141">
        <v>412.15</v>
      </c>
      <c r="C141">
        <v>1.9070750000000001</v>
      </c>
      <c r="D141">
        <v>1.4455450184205807</v>
      </c>
      <c r="E141">
        <v>1.3192774875207225</v>
      </c>
    </row>
    <row r="142" spans="1:5" x14ac:dyDescent="0.25">
      <c r="A142">
        <v>140</v>
      </c>
      <c r="B142">
        <v>413.15</v>
      </c>
      <c r="C142">
        <v>1.907575</v>
      </c>
      <c r="D142">
        <v>1.4460450184205806</v>
      </c>
      <c r="E142">
        <v>1.3191670907199819</v>
      </c>
    </row>
    <row r="143" spans="1:5" x14ac:dyDescent="0.25">
      <c r="A143">
        <v>141</v>
      </c>
      <c r="B143">
        <v>414.15</v>
      </c>
      <c r="C143">
        <v>1.908075</v>
      </c>
      <c r="D143">
        <v>1.4465450184205806</v>
      </c>
      <c r="E143">
        <v>1.3190567702368114</v>
      </c>
    </row>
    <row r="144" spans="1:5" x14ac:dyDescent="0.25">
      <c r="A144">
        <v>142</v>
      </c>
      <c r="B144">
        <v>415.15</v>
      </c>
      <c r="C144">
        <v>1.9085749999999999</v>
      </c>
      <c r="D144">
        <v>1.4470450184205805</v>
      </c>
      <c r="E144">
        <v>1.3189465259921005</v>
      </c>
    </row>
    <row r="145" spans="1:5" x14ac:dyDescent="0.25">
      <c r="A145">
        <v>143</v>
      </c>
      <c r="B145">
        <v>416.15</v>
      </c>
      <c r="C145">
        <v>1.9090750000000001</v>
      </c>
      <c r="D145">
        <v>1.4475450184205807</v>
      </c>
      <c r="E145">
        <v>1.3188363579068481</v>
      </c>
    </row>
    <row r="146" spans="1:5" x14ac:dyDescent="0.25">
      <c r="A146">
        <v>144</v>
      </c>
      <c r="B146">
        <v>417.15</v>
      </c>
      <c r="C146">
        <v>1.909575</v>
      </c>
      <c r="D146">
        <v>1.4480450184205806</v>
      </c>
      <c r="E146">
        <v>1.3187262659021621</v>
      </c>
    </row>
    <row r="147" spans="1:5" x14ac:dyDescent="0.25">
      <c r="A147">
        <v>145</v>
      </c>
      <c r="B147">
        <v>418.15</v>
      </c>
      <c r="C147">
        <v>1.910075</v>
      </c>
      <c r="D147">
        <v>1.4485450184205806</v>
      </c>
      <c r="E147">
        <v>1.3186162498992597</v>
      </c>
    </row>
    <row r="148" spans="1:5" x14ac:dyDescent="0.25">
      <c r="A148">
        <v>146</v>
      </c>
      <c r="B148">
        <v>419.15</v>
      </c>
      <c r="C148">
        <v>1.9105749999999999</v>
      </c>
      <c r="D148">
        <v>1.4490450184205805</v>
      </c>
      <c r="E148">
        <v>1.318506309819466</v>
      </c>
    </row>
    <row r="149" spans="1:5" x14ac:dyDescent="0.25">
      <c r="A149">
        <v>147</v>
      </c>
      <c r="B149">
        <v>420.15</v>
      </c>
      <c r="C149">
        <v>1.9110750000000001</v>
      </c>
      <c r="D149">
        <v>1.4495450184205807</v>
      </c>
      <c r="E149">
        <v>1.3183964455842156</v>
      </c>
    </row>
    <row r="150" spans="1:5" x14ac:dyDescent="0.25">
      <c r="A150">
        <v>148</v>
      </c>
      <c r="B150">
        <v>421.15</v>
      </c>
      <c r="C150">
        <v>1.911575</v>
      </c>
      <c r="D150">
        <v>1.4500450184205806</v>
      </c>
      <c r="E150">
        <v>1.3182866571150511</v>
      </c>
    </row>
    <row r="151" spans="1:5" x14ac:dyDescent="0.25">
      <c r="A151">
        <v>149</v>
      </c>
      <c r="B151">
        <v>422.15</v>
      </c>
      <c r="C151">
        <v>1.912075</v>
      </c>
      <c r="D151">
        <v>1.4505450184205806</v>
      </c>
      <c r="E151">
        <v>1.3181769443336231</v>
      </c>
    </row>
    <row r="152" spans="1:5" x14ac:dyDescent="0.25">
      <c r="A152">
        <v>150</v>
      </c>
      <c r="B152">
        <v>423.15</v>
      </c>
      <c r="C152">
        <v>1.9125749999999999</v>
      </c>
      <c r="D152">
        <v>1.4510450184205805</v>
      </c>
      <c r="E152">
        <v>1.3180673071616904</v>
      </c>
    </row>
    <row r="153" spans="1:5" x14ac:dyDescent="0.25">
      <c r="A153">
        <v>151</v>
      </c>
      <c r="B153">
        <v>424.15</v>
      </c>
      <c r="C153">
        <v>1.9130749999999999</v>
      </c>
      <c r="D153">
        <v>1.4515450184205805</v>
      </c>
      <c r="E153">
        <v>1.3179577455211193</v>
      </c>
    </row>
    <row r="154" spans="1:5" x14ac:dyDescent="0.25">
      <c r="A154">
        <v>152</v>
      </c>
      <c r="B154">
        <v>425.15</v>
      </c>
      <c r="C154">
        <v>1.913575</v>
      </c>
      <c r="D154">
        <v>1.4520450184205806</v>
      </c>
      <c r="E154">
        <v>1.3178482593338843</v>
      </c>
    </row>
    <row r="155" spans="1:5" x14ac:dyDescent="0.25">
      <c r="A155">
        <v>153</v>
      </c>
      <c r="B155">
        <v>426.15</v>
      </c>
      <c r="C155">
        <v>1.914075</v>
      </c>
      <c r="D155">
        <v>1.4525450184205806</v>
      </c>
      <c r="E155">
        <v>1.3177388485220667</v>
      </c>
    </row>
    <row r="156" spans="1:5" x14ac:dyDescent="0.25">
      <c r="A156">
        <v>154</v>
      </c>
      <c r="B156">
        <v>427.15</v>
      </c>
      <c r="C156">
        <v>1.9145749999999999</v>
      </c>
      <c r="D156">
        <v>1.4530450184205805</v>
      </c>
      <c r="E156">
        <v>1.3176295130078555</v>
      </c>
    </row>
    <row r="157" spans="1:5" x14ac:dyDescent="0.25">
      <c r="A157">
        <v>155</v>
      </c>
      <c r="B157">
        <v>428.15</v>
      </c>
      <c r="C157">
        <v>1.9150749999999999</v>
      </c>
      <c r="D157">
        <v>1.4535450184205805</v>
      </c>
      <c r="E157">
        <v>1.3175202527135466</v>
      </c>
    </row>
    <row r="158" spans="1:5" x14ac:dyDescent="0.25">
      <c r="A158">
        <v>156</v>
      </c>
      <c r="B158">
        <v>429.15</v>
      </c>
      <c r="C158">
        <v>1.915575</v>
      </c>
      <c r="D158">
        <v>1.4540450184205806</v>
      </c>
      <c r="E158">
        <v>1.3174110675615427</v>
      </c>
    </row>
    <row r="159" spans="1:5" x14ac:dyDescent="0.25">
      <c r="A159">
        <v>157</v>
      </c>
      <c r="B159">
        <v>430.15</v>
      </c>
      <c r="C159">
        <v>1.916075</v>
      </c>
      <c r="D159">
        <v>1.4545450184205806</v>
      </c>
      <c r="E159">
        <v>1.3173019574743532</v>
      </c>
    </row>
    <row r="160" spans="1:5" x14ac:dyDescent="0.25">
      <c r="A160">
        <v>158</v>
      </c>
      <c r="B160">
        <v>431.15</v>
      </c>
      <c r="C160">
        <v>1.9165749999999999</v>
      </c>
      <c r="D160">
        <v>1.4550450184205805</v>
      </c>
      <c r="E160">
        <v>1.3171929223745944</v>
      </c>
    </row>
    <row r="161" spans="1:5" x14ac:dyDescent="0.25">
      <c r="A161">
        <v>159</v>
      </c>
      <c r="B161">
        <v>432.15</v>
      </c>
      <c r="C161">
        <v>1.9170749999999999</v>
      </c>
      <c r="D161">
        <v>1.4555450184205805</v>
      </c>
      <c r="E161">
        <v>1.3170839621849884</v>
      </c>
    </row>
    <row r="162" spans="1:5" x14ac:dyDescent="0.25">
      <c r="A162">
        <v>160</v>
      </c>
      <c r="B162">
        <v>433.15</v>
      </c>
      <c r="C162">
        <v>1.917575</v>
      </c>
      <c r="D162">
        <v>1.4560450184205807</v>
      </c>
      <c r="E162">
        <v>1.3169750768283635</v>
      </c>
    </row>
    <row r="163" spans="1:5" x14ac:dyDescent="0.25">
      <c r="A163">
        <v>161</v>
      </c>
      <c r="B163">
        <v>434.15</v>
      </c>
      <c r="C163">
        <v>1.918075</v>
      </c>
      <c r="D163">
        <v>1.4565450184205806</v>
      </c>
      <c r="E163">
        <v>1.3168662662276542</v>
      </c>
    </row>
    <row r="164" spans="1:5" x14ac:dyDescent="0.25">
      <c r="A164">
        <v>162</v>
      </c>
      <c r="B164">
        <v>435.15</v>
      </c>
      <c r="C164">
        <v>1.9185749999999999</v>
      </c>
      <c r="D164">
        <v>1.4570450184205805</v>
      </c>
      <c r="E164">
        <v>1.3167575303059011</v>
      </c>
    </row>
    <row r="165" spans="1:5" x14ac:dyDescent="0.25">
      <c r="A165">
        <v>163</v>
      </c>
      <c r="B165">
        <v>436.15</v>
      </c>
      <c r="C165">
        <v>1.9190749999999999</v>
      </c>
      <c r="D165">
        <v>1.4575450184205805</v>
      </c>
      <c r="E165">
        <v>1.3166488689862497</v>
      </c>
    </row>
    <row r="166" spans="1:5" x14ac:dyDescent="0.25">
      <c r="A166">
        <v>164</v>
      </c>
      <c r="B166">
        <v>437.15</v>
      </c>
      <c r="C166">
        <v>1.919575</v>
      </c>
      <c r="D166">
        <v>1.4580450184205807</v>
      </c>
      <c r="E166">
        <v>1.3165402821919512</v>
      </c>
    </row>
    <row r="167" spans="1:5" x14ac:dyDescent="0.25">
      <c r="A167">
        <v>165</v>
      </c>
      <c r="B167">
        <v>438.15</v>
      </c>
      <c r="C167">
        <v>1.920075</v>
      </c>
      <c r="D167">
        <v>1.4585450184205806</v>
      </c>
      <c r="E167">
        <v>1.3164317698463623</v>
      </c>
    </row>
    <row r="168" spans="1:5" x14ac:dyDescent="0.25">
      <c r="A168">
        <v>166</v>
      </c>
      <c r="B168">
        <v>439.15</v>
      </c>
      <c r="C168">
        <v>1.9205749999999999</v>
      </c>
      <c r="D168">
        <v>1.4590450184205805</v>
      </c>
      <c r="E168">
        <v>1.3163233318729444</v>
      </c>
    </row>
    <row r="169" spans="1:5" x14ac:dyDescent="0.25">
      <c r="A169">
        <v>167</v>
      </c>
      <c r="B169">
        <v>440.15</v>
      </c>
      <c r="C169">
        <v>1.9210749999999999</v>
      </c>
      <c r="D169">
        <v>1.4595450184205805</v>
      </c>
      <c r="E169">
        <v>1.3162149681952637</v>
      </c>
    </row>
    <row r="170" spans="1:5" x14ac:dyDescent="0.25">
      <c r="A170">
        <v>168</v>
      </c>
      <c r="B170">
        <v>441.15</v>
      </c>
      <c r="C170">
        <v>1.921575</v>
      </c>
      <c r="D170">
        <v>1.4600450184205807</v>
      </c>
      <c r="E170">
        <v>1.3161066787369915</v>
      </c>
    </row>
    <row r="171" spans="1:5" x14ac:dyDescent="0.25">
      <c r="A171">
        <v>169</v>
      </c>
      <c r="B171">
        <v>442.15</v>
      </c>
      <c r="C171">
        <v>1.922075</v>
      </c>
      <c r="D171">
        <v>1.4605450184205806</v>
      </c>
      <c r="E171">
        <v>1.3159984634219035</v>
      </c>
    </row>
    <row r="172" spans="1:5" x14ac:dyDescent="0.25">
      <c r="A172">
        <v>170</v>
      </c>
      <c r="B172">
        <v>443.15</v>
      </c>
      <c r="C172">
        <v>1.9225749999999999</v>
      </c>
      <c r="D172">
        <v>1.4610450184205805</v>
      </c>
      <c r="E172">
        <v>1.3158903221738798</v>
      </c>
    </row>
    <row r="173" spans="1:5" x14ac:dyDescent="0.25">
      <c r="A173">
        <v>171</v>
      </c>
      <c r="B173">
        <v>444.15</v>
      </c>
      <c r="C173">
        <v>1.9230749999999999</v>
      </c>
      <c r="D173">
        <v>1.4615450184205805</v>
      </c>
      <c r="E173">
        <v>1.3157822549169043</v>
      </c>
    </row>
    <row r="174" spans="1:5" x14ac:dyDescent="0.25">
      <c r="A174">
        <v>172</v>
      </c>
      <c r="B174">
        <v>445.15</v>
      </c>
      <c r="C174">
        <v>1.923575</v>
      </c>
      <c r="D174">
        <v>1.4620450184205807</v>
      </c>
      <c r="E174">
        <v>1.3156742615750652</v>
      </c>
    </row>
    <row r="175" spans="1:5" x14ac:dyDescent="0.25">
      <c r="A175">
        <v>173</v>
      </c>
      <c r="B175">
        <v>446.15</v>
      </c>
      <c r="C175">
        <v>1.924075</v>
      </c>
      <c r="D175">
        <v>1.4625450184205806</v>
      </c>
      <c r="E175">
        <v>1.3155663420725545</v>
      </c>
    </row>
    <row r="176" spans="1:5" x14ac:dyDescent="0.25">
      <c r="A176">
        <v>174</v>
      </c>
      <c r="B176">
        <v>447.15</v>
      </c>
      <c r="C176">
        <v>1.9245749999999999</v>
      </c>
      <c r="D176">
        <v>1.4630450184205805</v>
      </c>
      <c r="E176">
        <v>1.3154584963336675</v>
      </c>
    </row>
    <row r="177" spans="1:5" x14ac:dyDescent="0.25">
      <c r="A177">
        <v>175</v>
      </c>
      <c r="B177">
        <v>448.15</v>
      </c>
      <c r="C177">
        <v>1.9250749999999999</v>
      </c>
      <c r="D177">
        <v>1.4635450184205805</v>
      </c>
      <c r="E177">
        <v>1.3153507242828038</v>
      </c>
    </row>
    <row r="178" spans="1:5" x14ac:dyDescent="0.25">
      <c r="A178">
        <v>176</v>
      </c>
      <c r="B178">
        <v>449.15</v>
      </c>
      <c r="C178">
        <v>1.9255749999999998</v>
      </c>
      <c r="D178">
        <v>1.4640450184205804</v>
      </c>
      <c r="E178">
        <v>1.3152430258444652</v>
      </c>
    </row>
    <row r="179" spans="1:5" x14ac:dyDescent="0.25">
      <c r="A179">
        <v>177</v>
      </c>
      <c r="B179">
        <v>450.15</v>
      </c>
      <c r="C179">
        <v>1.9260839999999999</v>
      </c>
      <c r="D179">
        <v>1.4645540184205805</v>
      </c>
      <c r="E179">
        <v>1.3151334643683184</v>
      </c>
    </row>
    <row r="180" spans="1:5" x14ac:dyDescent="0.25">
      <c r="A180">
        <v>178</v>
      </c>
      <c r="B180">
        <v>451.15</v>
      </c>
      <c r="C180">
        <v>1.926644</v>
      </c>
      <c r="D180">
        <v>1.4651140184205806</v>
      </c>
      <c r="E180">
        <v>1.3150130131694167</v>
      </c>
    </row>
    <row r="181" spans="1:5" x14ac:dyDescent="0.25">
      <c r="A181">
        <v>179</v>
      </c>
      <c r="B181">
        <v>452.15</v>
      </c>
      <c r="C181">
        <v>1.9272039999999999</v>
      </c>
      <c r="D181">
        <v>1.4656740184205805</v>
      </c>
      <c r="E181">
        <v>1.314892654013726</v>
      </c>
    </row>
    <row r="182" spans="1:5" x14ac:dyDescent="0.25">
      <c r="A182">
        <v>180</v>
      </c>
      <c r="B182">
        <v>453.15</v>
      </c>
      <c r="C182">
        <v>1.927764</v>
      </c>
      <c r="D182">
        <v>1.4662340184205807</v>
      </c>
      <c r="E182">
        <v>1.3147723867957837</v>
      </c>
    </row>
    <row r="183" spans="1:5" x14ac:dyDescent="0.25">
      <c r="A183">
        <v>181</v>
      </c>
      <c r="B183">
        <v>454.15</v>
      </c>
      <c r="C183">
        <v>1.9283239999999999</v>
      </c>
      <c r="D183">
        <v>1.4667940184205805</v>
      </c>
      <c r="E183">
        <v>1.3146522114102888</v>
      </c>
    </row>
    <row r="184" spans="1:5" x14ac:dyDescent="0.25">
      <c r="A184">
        <v>182</v>
      </c>
      <c r="B184">
        <v>455.15</v>
      </c>
      <c r="C184">
        <v>1.9288839999999998</v>
      </c>
      <c r="D184">
        <v>1.4673540184205804</v>
      </c>
      <c r="E184">
        <v>1.3145321277521</v>
      </c>
    </row>
    <row r="185" spans="1:5" x14ac:dyDescent="0.25">
      <c r="A185">
        <v>183</v>
      </c>
      <c r="B185">
        <v>456.15</v>
      </c>
      <c r="C185">
        <v>1.9294439999999999</v>
      </c>
      <c r="D185">
        <v>1.4679140184205806</v>
      </c>
      <c r="E185">
        <v>1.3144121357162377</v>
      </c>
    </row>
    <row r="186" spans="1:5" x14ac:dyDescent="0.25">
      <c r="A186">
        <v>184</v>
      </c>
      <c r="B186">
        <v>457.15</v>
      </c>
      <c r="C186">
        <v>1.9300039999999998</v>
      </c>
      <c r="D186">
        <v>1.4684740184205805</v>
      </c>
      <c r="E186">
        <v>1.3142922351978816</v>
      </c>
    </row>
    <row r="187" spans="1:5" x14ac:dyDescent="0.25">
      <c r="A187">
        <v>185</v>
      </c>
      <c r="B187">
        <v>458.15</v>
      </c>
      <c r="C187">
        <v>1.9305639999999999</v>
      </c>
      <c r="D187">
        <v>1.4690340184205806</v>
      </c>
      <c r="E187">
        <v>1.3141724260923715</v>
      </c>
    </row>
    <row r="188" spans="1:5" x14ac:dyDescent="0.25">
      <c r="A188">
        <v>186</v>
      </c>
      <c r="B188">
        <v>459.15</v>
      </c>
      <c r="C188">
        <v>1.9311239999999998</v>
      </c>
      <c r="D188">
        <v>1.4695940184205805</v>
      </c>
      <c r="E188">
        <v>1.3140527082952069</v>
      </c>
    </row>
    <row r="189" spans="1:5" x14ac:dyDescent="0.25">
      <c r="A189">
        <v>187</v>
      </c>
      <c r="B189">
        <v>460.15</v>
      </c>
      <c r="C189">
        <v>1.931684</v>
      </c>
      <c r="D189">
        <v>1.4701540184205806</v>
      </c>
      <c r="E189">
        <v>1.313933081702046</v>
      </c>
    </row>
    <row r="190" spans="1:5" x14ac:dyDescent="0.25">
      <c r="A190">
        <v>188</v>
      </c>
      <c r="B190">
        <v>461.15</v>
      </c>
      <c r="C190">
        <v>1.9322439999999999</v>
      </c>
      <c r="D190">
        <v>1.4707140184205805</v>
      </c>
      <c r="E190">
        <v>1.3138135462087066</v>
      </c>
    </row>
    <row r="191" spans="1:5" x14ac:dyDescent="0.25">
      <c r="A191">
        <v>189</v>
      </c>
      <c r="B191">
        <v>462.15</v>
      </c>
      <c r="C191">
        <v>1.932804</v>
      </c>
      <c r="D191">
        <v>1.4712740184205806</v>
      </c>
      <c r="E191">
        <v>1.3136941017111645</v>
      </c>
    </row>
    <row r="192" spans="1:5" x14ac:dyDescent="0.25">
      <c r="A192">
        <v>190</v>
      </c>
      <c r="B192">
        <v>463.15</v>
      </c>
      <c r="C192">
        <v>1.9333639999999999</v>
      </c>
      <c r="D192">
        <v>1.4718340184205805</v>
      </c>
      <c r="E192">
        <v>1.3135747481055544</v>
      </c>
    </row>
    <row r="193" spans="1:5" x14ac:dyDescent="0.25">
      <c r="A193">
        <v>191</v>
      </c>
      <c r="B193">
        <v>464.15</v>
      </c>
      <c r="C193">
        <v>1.933924</v>
      </c>
      <c r="D193">
        <v>1.4723940184205806</v>
      </c>
      <c r="E193">
        <v>1.3134554852881684</v>
      </c>
    </row>
    <row r="194" spans="1:5" x14ac:dyDescent="0.25">
      <c r="A194">
        <v>192</v>
      </c>
      <c r="B194">
        <v>465.15</v>
      </c>
      <c r="C194">
        <v>1.9344839999999999</v>
      </c>
      <c r="D194">
        <v>1.4729540184205805</v>
      </c>
      <c r="E194">
        <v>1.3133363131554567</v>
      </c>
    </row>
    <row r="195" spans="1:5" x14ac:dyDescent="0.25">
      <c r="A195">
        <v>193</v>
      </c>
      <c r="B195">
        <v>466.15</v>
      </c>
      <c r="C195">
        <v>1.935044</v>
      </c>
      <c r="D195">
        <v>1.4735140184205806</v>
      </c>
      <c r="E195">
        <v>1.3132172316040269</v>
      </c>
    </row>
    <row r="196" spans="1:5" x14ac:dyDescent="0.25">
      <c r="A196">
        <v>194</v>
      </c>
      <c r="B196">
        <v>467.15</v>
      </c>
      <c r="C196">
        <v>1.9356039999999999</v>
      </c>
      <c r="D196">
        <v>1.4740740184205805</v>
      </c>
      <c r="E196">
        <v>1.3130982405306437</v>
      </c>
    </row>
    <row r="197" spans="1:5" x14ac:dyDescent="0.25">
      <c r="A197">
        <v>195</v>
      </c>
      <c r="B197">
        <v>468.15</v>
      </c>
      <c r="C197">
        <v>1.936164</v>
      </c>
      <c r="D197">
        <v>1.4746340184205806</v>
      </c>
      <c r="E197">
        <v>1.3129793398322283</v>
      </c>
    </row>
    <row r="198" spans="1:5" x14ac:dyDescent="0.25">
      <c r="A198">
        <v>196</v>
      </c>
      <c r="B198">
        <v>469.15</v>
      </c>
      <c r="C198">
        <v>1.9367239999999999</v>
      </c>
      <c r="D198">
        <v>1.4751940184205805</v>
      </c>
      <c r="E198">
        <v>1.3128605294058591</v>
      </c>
    </row>
    <row r="199" spans="1:5" x14ac:dyDescent="0.25">
      <c r="A199">
        <v>197</v>
      </c>
      <c r="B199">
        <v>470.15</v>
      </c>
      <c r="C199">
        <v>1.937284</v>
      </c>
      <c r="D199">
        <v>1.4757540184205806</v>
      </c>
      <c r="E199">
        <v>1.3127418091487699</v>
      </c>
    </row>
    <row r="200" spans="1:5" x14ac:dyDescent="0.25">
      <c r="A200">
        <v>198</v>
      </c>
      <c r="B200">
        <v>471.15</v>
      </c>
      <c r="C200">
        <v>1.9378439999999999</v>
      </c>
      <c r="D200">
        <v>1.4763140184205805</v>
      </c>
      <c r="E200">
        <v>1.3126231789583509</v>
      </c>
    </row>
    <row r="201" spans="1:5" x14ac:dyDescent="0.25">
      <c r="A201">
        <v>199</v>
      </c>
      <c r="B201">
        <v>472.15</v>
      </c>
      <c r="C201">
        <v>1.938404</v>
      </c>
      <c r="D201">
        <v>1.4768740184205806</v>
      </c>
      <c r="E201">
        <v>1.3125046387321482</v>
      </c>
    </row>
    <row r="202" spans="1:5" x14ac:dyDescent="0.25">
      <c r="A202">
        <v>200</v>
      </c>
      <c r="B202">
        <v>473.15</v>
      </c>
      <c r="C202">
        <v>1.9389639999999999</v>
      </c>
      <c r="D202">
        <v>1.4774340184205805</v>
      </c>
      <c r="E202">
        <v>1.3123861883678625</v>
      </c>
    </row>
  </sheetData>
  <pageMargins left="0.7" right="0.7" top="0.75" bottom="0.75" header="0.3" footer="0.3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B73CF-F858-4FE5-A44B-516708556240}">
  <dimension ref="A1"/>
  <sheetViews>
    <sheetView workbookViewId="0">
      <selection activeCell="P14" sqref="P14"/>
    </sheetView>
  </sheetViews>
  <sheetFormatPr defaultRowHeight="15" x14ac:dyDescent="0.2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6704F-0F56-4BC6-9893-EDBBC9F0F417}">
  <dimension ref="B1:N72"/>
  <sheetViews>
    <sheetView workbookViewId="0">
      <selection activeCell="P14" sqref="P14"/>
    </sheetView>
  </sheetViews>
  <sheetFormatPr defaultRowHeight="15" x14ac:dyDescent="0.25"/>
  <sheetData>
    <row r="1" spans="2:14" x14ac:dyDescent="0.25">
      <c r="K1" s="31" t="s">
        <v>303</v>
      </c>
    </row>
    <row r="2" spans="2:14" ht="60" x14ac:dyDescent="0.25">
      <c r="B2" s="17" t="s">
        <v>27</v>
      </c>
      <c r="C2" s="17" t="s">
        <v>40</v>
      </c>
      <c r="D2" s="17" t="s">
        <v>41</v>
      </c>
      <c r="E2" s="17" t="s">
        <v>42</v>
      </c>
      <c r="F2" s="17" t="s">
        <v>43</v>
      </c>
      <c r="G2" s="17" t="s">
        <v>44</v>
      </c>
      <c r="H2" s="17" t="s">
        <v>45</v>
      </c>
      <c r="I2" s="17" t="s">
        <v>46</v>
      </c>
    </row>
    <row r="3" spans="2:14" x14ac:dyDescent="0.25">
      <c r="B3" t="s">
        <v>28</v>
      </c>
      <c r="C3" t="s">
        <v>28</v>
      </c>
      <c r="D3" t="s">
        <v>31</v>
      </c>
      <c r="E3" t="s">
        <v>33</v>
      </c>
      <c r="F3" t="s">
        <v>35</v>
      </c>
      <c r="G3" t="s">
        <v>36</v>
      </c>
      <c r="H3" t="s">
        <v>37</v>
      </c>
      <c r="I3" t="s">
        <v>39</v>
      </c>
    </row>
    <row r="4" spans="2:14" x14ac:dyDescent="0.25">
      <c r="B4" t="s">
        <v>29</v>
      </c>
      <c r="C4" t="s">
        <v>30</v>
      </c>
      <c r="D4" t="s">
        <v>32</v>
      </c>
      <c r="E4" t="s">
        <v>34</v>
      </c>
      <c r="F4" t="s">
        <v>34</v>
      </c>
      <c r="G4" t="s">
        <v>34</v>
      </c>
      <c r="H4" t="s">
        <v>38</v>
      </c>
      <c r="I4" t="s">
        <v>38</v>
      </c>
    </row>
    <row r="5" spans="2:14" x14ac:dyDescent="0.25">
      <c r="B5">
        <v>-0.9</v>
      </c>
      <c r="C5">
        <v>0.1</v>
      </c>
      <c r="D5">
        <v>45.8</v>
      </c>
      <c r="E5">
        <v>191.8</v>
      </c>
      <c r="F5" s="16">
        <v>2583.9</v>
      </c>
      <c r="G5" s="16">
        <v>2392.1</v>
      </c>
      <c r="H5">
        <v>989.8</v>
      </c>
      <c r="I5">
        <v>6.8199999999999997E-2</v>
      </c>
    </row>
    <row r="6" spans="2:14" x14ac:dyDescent="0.25">
      <c r="B6">
        <v>-0.8</v>
      </c>
      <c r="C6">
        <v>0.2</v>
      </c>
      <c r="D6">
        <v>60.1</v>
      </c>
      <c r="E6">
        <v>251.4</v>
      </c>
      <c r="F6" s="16">
        <v>2608.9</v>
      </c>
      <c r="G6" s="16">
        <v>2357.5</v>
      </c>
      <c r="H6">
        <v>983.1</v>
      </c>
      <c r="I6">
        <v>0.1308</v>
      </c>
    </row>
    <row r="7" spans="2:14" x14ac:dyDescent="0.25">
      <c r="B7">
        <v>-0.7</v>
      </c>
      <c r="C7">
        <v>0.3</v>
      </c>
      <c r="D7">
        <v>69.099999999999994</v>
      </c>
      <c r="E7">
        <v>289.2</v>
      </c>
      <c r="F7" s="16">
        <v>2624.6</v>
      </c>
      <c r="G7" s="16">
        <v>2335.3000000000002</v>
      </c>
      <c r="H7">
        <v>978.3</v>
      </c>
      <c r="I7">
        <v>0.1913</v>
      </c>
      <c r="M7" s="26" t="s">
        <v>315</v>
      </c>
      <c r="N7" s="26" t="s">
        <v>315</v>
      </c>
    </row>
    <row r="8" spans="2:14" x14ac:dyDescent="0.25">
      <c r="B8">
        <v>-0.6</v>
      </c>
      <c r="C8">
        <v>0.4</v>
      </c>
      <c r="D8">
        <v>75.900000000000006</v>
      </c>
      <c r="E8">
        <v>317.60000000000002</v>
      </c>
      <c r="F8" s="16">
        <v>2636.1</v>
      </c>
      <c r="G8" s="16">
        <v>2318.5</v>
      </c>
      <c r="H8">
        <v>974.3</v>
      </c>
      <c r="I8">
        <v>0.25040000000000001</v>
      </c>
    </row>
    <row r="9" spans="2:14" x14ac:dyDescent="0.25">
      <c r="B9">
        <v>-0.5</v>
      </c>
      <c r="C9">
        <v>0.5</v>
      </c>
      <c r="D9">
        <v>81.3</v>
      </c>
      <c r="E9">
        <v>340.5</v>
      </c>
      <c r="F9" s="16">
        <v>2645.2</v>
      </c>
      <c r="G9" s="16">
        <v>2304.6999999999998</v>
      </c>
      <c r="H9">
        <v>971</v>
      </c>
      <c r="I9">
        <v>0.30859999999999999</v>
      </c>
    </row>
    <row r="10" spans="2:14" x14ac:dyDescent="0.25">
      <c r="B10">
        <v>-0.4</v>
      </c>
      <c r="C10">
        <v>0.6</v>
      </c>
      <c r="D10">
        <v>85.9</v>
      </c>
      <c r="E10">
        <v>359.8</v>
      </c>
      <c r="F10" s="16">
        <v>2652.9</v>
      </c>
      <c r="G10" s="16">
        <v>2293</v>
      </c>
      <c r="H10">
        <v>968</v>
      </c>
      <c r="I10">
        <v>0.36609999999999998</v>
      </c>
    </row>
    <row r="11" spans="2:14" x14ac:dyDescent="0.25">
      <c r="B11">
        <v>-0.3</v>
      </c>
      <c r="C11">
        <v>0.7</v>
      </c>
      <c r="D11">
        <v>89.9</v>
      </c>
      <c r="E11">
        <v>376.7</v>
      </c>
      <c r="F11" s="16">
        <v>2659.4</v>
      </c>
      <c r="G11" s="16">
        <v>2282.6999999999998</v>
      </c>
      <c r="H11">
        <v>965.4</v>
      </c>
      <c r="I11">
        <v>0.4229</v>
      </c>
    </row>
    <row r="12" spans="2:14" x14ac:dyDescent="0.25">
      <c r="B12">
        <v>-0.2</v>
      </c>
      <c r="C12">
        <v>0.8</v>
      </c>
      <c r="D12">
        <v>93.5</v>
      </c>
      <c r="E12">
        <v>391.6</v>
      </c>
      <c r="F12" s="16">
        <v>2665.2</v>
      </c>
      <c r="G12" s="16">
        <v>2273.5</v>
      </c>
      <c r="H12">
        <v>962.9</v>
      </c>
      <c r="I12">
        <v>0.47910000000000003</v>
      </c>
    </row>
    <row r="13" spans="2:14" x14ac:dyDescent="0.25">
      <c r="B13">
        <v>-0.1</v>
      </c>
      <c r="C13">
        <v>0.9</v>
      </c>
      <c r="D13">
        <v>96.7</v>
      </c>
      <c r="E13">
        <v>405.1</v>
      </c>
      <c r="F13" s="16">
        <v>2670.3</v>
      </c>
      <c r="G13" s="16">
        <v>2265.1999999999998</v>
      </c>
      <c r="H13">
        <v>960.7</v>
      </c>
      <c r="I13">
        <v>0.53490000000000004</v>
      </c>
    </row>
    <row r="14" spans="2:14" x14ac:dyDescent="0.25">
      <c r="B14">
        <v>0</v>
      </c>
      <c r="C14">
        <v>1</v>
      </c>
      <c r="D14">
        <v>99.6</v>
      </c>
      <c r="E14">
        <v>417.4</v>
      </c>
      <c r="F14" s="16">
        <v>2674.9</v>
      </c>
      <c r="G14" s="16">
        <v>2257.5</v>
      </c>
      <c r="H14">
        <v>958.6</v>
      </c>
      <c r="I14">
        <v>0.59030000000000005</v>
      </c>
    </row>
    <row r="15" spans="2:14" x14ac:dyDescent="0.25">
      <c r="B15">
        <v>0.1</v>
      </c>
      <c r="C15">
        <v>1.1000000000000001</v>
      </c>
      <c r="D15">
        <v>102.3</v>
      </c>
      <c r="E15">
        <v>428.8</v>
      </c>
      <c r="F15" s="16">
        <v>2679.2</v>
      </c>
      <c r="G15" s="16">
        <v>2250.4</v>
      </c>
      <c r="H15">
        <v>956.7</v>
      </c>
      <c r="I15">
        <v>0.64529999999999998</v>
      </c>
    </row>
    <row r="16" spans="2:14" x14ac:dyDescent="0.25">
      <c r="B16">
        <v>0.2</v>
      </c>
      <c r="C16">
        <v>1.2</v>
      </c>
      <c r="D16">
        <v>104.8</v>
      </c>
      <c r="E16">
        <v>439.3</v>
      </c>
      <c r="F16" s="16">
        <v>2683.1</v>
      </c>
      <c r="G16" s="16">
        <v>2243.8000000000002</v>
      </c>
      <c r="H16">
        <v>954.9</v>
      </c>
      <c r="I16">
        <v>0.70009999999999994</v>
      </c>
    </row>
    <row r="17" spans="2:9" x14ac:dyDescent="0.25">
      <c r="B17">
        <v>0.3</v>
      </c>
      <c r="C17">
        <v>1.3</v>
      </c>
      <c r="D17">
        <v>107.1</v>
      </c>
      <c r="E17">
        <v>449.1</v>
      </c>
      <c r="F17" s="16">
        <v>2686.6</v>
      </c>
      <c r="G17" s="16">
        <v>2237.5</v>
      </c>
      <c r="H17">
        <v>953.1</v>
      </c>
      <c r="I17">
        <v>0.75449999999999995</v>
      </c>
    </row>
    <row r="18" spans="2:9" x14ac:dyDescent="0.25">
      <c r="B18">
        <v>0.4</v>
      </c>
      <c r="C18">
        <v>1.4</v>
      </c>
      <c r="D18">
        <v>109.3</v>
      </c>
      <c r="E18">
        <v>458.4</v>
      </c>
      <c r="F18" s="16">
        <v>2690</v>
      </c>
      <c r="G18" s="16">
        <v>2231.6</v>
      </c>
      <c r="H18">
        <v>951.5</v>
      </c>
      <c r="I18">
        <v>0.80859999999999999</v>
      </c>
    </row>
    <row r="19" spans="2:9" x14ac:dyDescent="0.25">
      <c r="B19">
        <v>0.5</v>
      </c>
      <c r="C19">
        <v>1.5</v>
      </c>
      <c r="D19">
        <v>111.4</v>
      </c>
      <c r="E19">
        <v>467.1</v>
      </c>
      <c r="F19" s="16">
        <v>2693.1</v>
      </c>
      <c r="G19" s="16">
        <v>2226</v>
      </c>
      <c r="H19">
        <v>949.9</v>
      </c>
      <c r="I19">
        <v>0.86250000000000004</v>
      </c>
    </row>
    <row r="20" spans="2:9" x14ac:dyDescent="0.25">
      <c r="B20">
        <v>0.6</v>
      </c>
      <c r="C20">
        <v>1.6</v>
      </c>
      <c r="D20">
        <v>113.3</v>
      </c>
      <c r="E20">
        <v>475.3</v>
      </c>
      <c r="F20" s="16">
        <v>2696</v>
      </c>
      <c r="G20" s="16">
        <v>2220.6999999999998</v>
      </c>
      <c r="H20">
        <v>948.4</v>
      </c>
      <c r="I20">
        <v>0.91620000000000001</v>
      </c>
    </row>
    <row r="21" spans="2:9" x14ac:dyDescent="0.25">
      <c r="B21">
        <v>0.7</v>
      </c>
      <c r="C21">
        <v>1.7</v>
      </c>
      <c r="D21">
        <v>115.1</v>
      </c>
      <c r="E21">
        <v>483.2</v>
      </c>
      <c r="F21" s="16">
        <v>2698.8</v>
      </c>
      <c r="G21" s="16">
        <v>2215.6</v>
      </c>
      <c r="H21">
        <v>947</v>
      </c>
      <c r="I21">
        <v>0.96970000000000001</v>
      </c>
    </row>
    <row r="22" spans="2:9" x14ac:dyDescent="0.25">
      <c r="B22">
        <v>0.8</v>
      </c>
      <c r="C22">
        <v>1.8</v>
      </c>
      <c r="D22">
        <v>116.9</v>
      </c>
      <c r="E22">
        <v>490.7</v>
      </c>
      <c r="F22" s="16">
        <v>2701.4</v>
      </c>
      <c r="G22" s="16">
        <v>2210.6999999999998</v>
      </c>
      <c r="H22">
        <v>945.6</v>
      </c>
      <c r="I22">
        <v>1.0229999999999999</v>
      </c>
    </row>
    <row r="23" spans="2:9" x14ac:dyDescent="0.25">
      <c r="B23">
        <v>0.9</v>
      </c>
      <c r="C23">
        <v>1.9</v>
      </c>
      <c r="D23">
        <v>118.6</v>
      </c>
      <c r="E23">
        <v>497.8</v>
      </c>
      <c r="F23" s="16">
        <v>2703.9</v>
      </c>
      <c r="G23" s="16">
        <v>2206.1</v>
      </c>
      <c r="H23">
        <v>944.2</v>
      </c>
      <c r="I23">
        <v>1.0761000000000001</v>
      </c>
    </row>
    <row r="24" spans="2:9" x14ac:dyDescent="0.25">
      <c r="B24">
        <v>1</v>
      </c>
      <c r="C24">
        <v>2</v>
      </c>
      <c r="D24">
        <v>120.2</v>
      </c>
      <c r="E24">
        <v>504.7</v>
      </c>
      <c r="F24" s="16">
        <v>2706.2</v>
      </c>
      <c r="G24" s="16">
        <v>2201.6</v>
      </c>
      <c r="H24">
        <v>942.9</v>
      </c>
      <c r="I24">
        <v>1.129</v>
      </c>
    </row>
    <row r="25" spans="2:9" x14ac:dyDescent="0.25">
      <c r="B25">
        <v>1.5</v>
      </c>
      <c r="C25">
        <v>2.5</v>
      </c>
      <c r="D25">
        <v>127.4</v>
      </c>
      <c r="E25">
        <v>535.4</v>
      </c>
      <c r="F25" s="16">
        <v>2716.5</v>
      </c>
      <c r="G25" s="16">
        <v>2181.1999999999998</v>
      </c>
      <c r="H25">
        <v>937</v>
      </c>
      <c r="I25">
        <v>1.3914</v>
      </c>
    </row>
    <row r="26" spans="2:9" x14ac:dyDescent="0.25">
      <c r="B26">
        <v>2</v>
      </c>
      <c r="C26">
        <v>3</v>
      </c>
      <c r="D26">
        <v>133.5</v>
      </c>
      <c r="E26">
        <v>561.5</v>
      </c>
      <c r="F26" s="16">
        <v>2724.9</v>
      </c>
      <c r="G26" s="16">
        <v>2163.4</v>
      </c>
      <c r="H26">
        <v>931.8</v>
      </c>
      <c r="I26">
        <v>1.6507000000000001</v>
      </c>
    </row>
    <row r="27" spans="2:9" x14ac:dyDescent="0.25">
      <c r="B27">
        <v>2.5</v>
      </c>
      <c r="C27">
        <v>3.5</v>
      </c>
      <c r="D27">
        <v>138.9</v>
      </c>
      <c r="E27">
        <v>584.29999999999995</v>
      </c>
      <c r="F27" s="16">
        <v>2732</v>
      </c>
      <c r="G27" s="16">
        <v>2147.6999999999998</v>
      </c>
      <c r="H27">
        <v>927.1</v>
      </c>
      <c r="I27">
        <v>1.9077</v>
      </c>
    </row>
    <row r="28" spans="2:9" x14ac:dyDescent="0.25">
      <c r="B28">
        <v>3</v>
      </c>
      <c r="C28">
        <v>4</v>
      </c>
      <c r="D28">
        <v>143.6</v>
      </c>
      <c r="E28">
        <v>604.70000000000005</v>
      </c>
      <c r="F28" s="16">
        <v>2738.1</v>
      </c>
      <c r="G28" s="16">
        <v>2133.3000000000002</v>
      </c>
      <c r="H28">
        <v>922.9</v>
      </c>
      <c r="I28">
        <v>2.1627000000000001</v>
      </c>
    </row>
    <row r="29" spans="2:9" x14ac:dyDescent="0.25">
      <c r="B29">
        <v>3.5</v>
      </c>
      <c r="C29">
        <v>4.5</v>
      </c>
      <c r="D29">
        <v>147.9</v>
      </c>
      <c r="E29">
        <v>623.20000000000005</v>
      </c>
      <c r="F29" s="16">
        <v>2743.4</v>
      </c>
      <c r="G29" s="16">
        <v>2120.1999999999998</v>
      </c>
      <c r="H29">
        <v>919</v>
      </c>
      <c r="I29">
        <v>2.4159999999999999</v>
      </c>
    </row>
    <row r="30" spans="2:9" x14ac:dyDescent="0.25">
      <c r="B30">
        <v>4</v>
      </c>
      <c r="C30">
        <v>5</v>
      </c>
      <c r="D30">
        <v>151.80000000000001</v>
      </c>
      <c r="E30">
        <v>640.20000000000005</v>
      </c>
      <c r="F30" s="16">
        <v>2748.1</v>
      </c>
      <c r="G30" s="16">
        <v>2107.9</v>
      </c>
      <c r="H30">
        <v>915.3</v>
      </c>
      <c r="I30">
        <v>2.6680999999999999</v>
      </c>
    </row>
    <row r="31" spans="2:9" x14ac:dyDescent="0.25">
      <c r="B31">
        <v>4.5</v>
      </c>
      <c r="C31">
        <v>5.5</v>
      </c>
      <c r="D31">
        <v>155.5</v>
      </c>
      <c r="E31">
        <v>655.9</v>
      </c>
      <c r="F31" s="16">
        <v>2752.3</v>
      </c>
      <c r="G31" s="16">
        <v>2096.5</v>
      </c>
      <c r="H31">
        <v>911.8</v>
      </c>
      <c r="I31">
        <v>2.9188999999999998</v>
      </c>
    </row>
    <row r="32" spans="2:9" x14ac:dyDescent="0.25">
      <c r="B32">
        <v>5</v>
      </c>
      <c r="C32">
        <v>6</v>
      </c>
      <c r="D32">
        <v>158.80000000000001</v>
      </c>
      <c r="E32">
        <v>670.5</v>
      </c>
      <c r="F32" s="16">
        <v>2756.1</v>
      </c>
      <c r="G32" s="16">
        <v>2085.6</v>
      </c>
      <c r="H32">
        <v>908.6</v>
      </c>
      <c r="I32">
        <v>3.1688000000000001</v>
      </c>
    </row>
    <row r="33" spans="2:9" x14ac:dyDescent="0.25">
      <c r="B33">
        <v>5.5</v>
      </c>
      <c r="D33">
        <f>(D34-D32)/2+D32</f>
        <v>161.9</v>
      </c>
      <c r="E33">
        <f>(E34-E32)/2+E32</f>
        <v>683.8</v>
      </c>
      <c r="F33">
        <f>(F34-F32)/2+F32</f>
        <v>2759.3999999999996</v>
      </c>
      <c r="G33" s="16">
        <f>(G32-G34)/2+G34</f>
        <v>2075.6</v>
      </c>
      <c r="H33" s="16">
        <f>(H32-H34)/2+H34</f>
        <v>905.6</v>
      </c>
      <c r="I33">
        <f>(I34-I32)/2+I32</f>
        <v>3.4175</v>
      </c>
    </row>
    <row r="34" spans="2:9" x14ac:dyDescent="0.25">
      <c r="B34">
        <v>6</v>
      </c>
      <c r="C34">
        <v>7</v>
      </c>
      <c r="D34">
        <v>165</v>
      </c>
      <c r="E34">
        <v>697.1</v>
      </c>
      <c r="F34" s="16">
        <v>2762.7</v>
      </c>
      <c r="G34" s="16">
        <v>2065.6</v>
      </c>
      <c r="H34">
        <v>902.6</v>
      </c>
      <c r="I34">
        <v>3.6661999999999999</v>
      </c>
    </row>
    <row r="35" spans="2:9" x14ac:dyDescent="0.25">
      <c r="B35">
        <v>6.5</v>
      </c>
      <c r="D35">
        <f>(D36-D34)/2+D34</f>
        <v>167.7</v>
      </c>
      <c r="E35">
        <f>(E36-E34)/2+E34</f>
        <v>709.05</v>
      </c>
      <c r="F35">
        <f>(F36-F34)/2+F34</f>
        <v>2765.5</v>
      </c>
      <c r="G35" s="16">
        <f>(G34-G36)/2+G36</f>
        <v>2056.4499999999998</v>
      </c>
      <c r="H35" s="16">
        <f>(H34-H36)/2+H36</f>
        <v>899.8</v>
      </c>
      <c r="I35">
        <f>(I36-I34)/2+I34</f>
        <v>3.9135999999999997</v>
      </c>
    </row>
    <row r="36" spans="2:9" x14ac:dyDescent="0.25">
      <c r="B36">
        <v>7</v>
      </c>
      <c r="C36">
        <v>8</v>
      </c>
      <c r="D36">
        <v>170.4</v>
      </c>
      <c r="E36">
        <v>721</v>
      </c>
      <c r="F36" s="16">
        <v>2768.3</v>
      </c>
      <c r="G36" s="16">
        <v>2047.3</v>
      </c>
      <c r="H36">
        <v>897</v>
      </c>
      <c r="I36">
        <v>4.1609999999999996</v>
      </c>
    </row>
    <row r="37" spans="2:9" x14ac:dyDescent="0.25">
      <c r="B37">
        <v>7.5</v>
      </c>
      <c r="D37">
        <f>(D38-D36)/2+D36</f>
        <v>172.9</v>
      </c>
      <c r="E37">
        <f>(E38-E36)/2+E36</f>
        <v>731.85</v>
      </c>
      <c r="F37">
        <f>(F38-F36)/2+F36</f>
        <v>2770.65</v>
      </c>
      <c r="G37" s="16">
        <f>(G36-G38)/2+G38</f>
        <v>2038.8</v>
      </c>
      <c r="H37" s="16">
        <f>(H36-H38)/2+H38</f>
        <v>894.45</v>
      </c>
      <c r="I37">
        <f>(I38-I36)/2+I36</f>
        <v>4.4074499999999999</v>
      </c>
    </row>
    <row r="38" spans="2:9" x14ac:dyDescent="0.25">
      <c r="B38">
        <v>8</v>
      </c>
      <c r="C38">
        <v>9</v>
      </c>
      <c r="D38">
        <v>175.4</v>
      </c>
      <c r="E38">
        <v>742.7</v>
      </c>
      <c r="F38" s="16">
        <v>2773</v>
      </c>
      <c r="G38" s="16">
        <v>2030.3</v>
      </c>
      <c r="H38">
        <v>891.9</v>
      </c>
      <c r="I38">
        <v>4.6539000000000001</v>
      </c>
    </row>
    <row r="39" spans="2:9" x14ac:dyDescent="0.25">
      <c r="B39">
        <v>8.5</v>
      </c>
      <c r="D39">
        <f>(D40-D38)/2+D38</f>
        <v>177.65</v>
      </c>
      <c r="E39">
        <f>(E40-E38)/2+E38</f>
        <v>752.7</v>
      </c>
      <c r="F39">
        <f>(F40-F38)/2+F38</f>
        <v>2775.05</v>
      </c>
      <c r="G39" s="16">
        <f>(G38-G40)/2+G40</f>
        <v>2022.35</v>
      </c>
      <c r="H39" s="16">
        <f>(H38-H40)/2+H40</f>
        <v>889.5</v>
      </c>
      <c r="I39">
        <f>(I40-I38)/2+I38</f>
        <v>4.8996500000000003</v>
      </c>
    </row>
    <row r="40" spans="2:9" x14ac:dyDescent="0.25">
      <c r="B40">
        <v>9</v>
      </c>
      <c r="C40">
        <v>10</v>
      </c>
      <c r="D40">
        <v>179.9</v>
      </c>
      <c r="E40">
        <v>762.7</v>
      </c>
      <c r="F40" s="16">
        <v>2777.1</v>
      </c>
      <c r="G40" s="16">
        <v>2014.4</v>
      </c>
      <c r="H40">
        <v>887.1</v>
      </c>
      <c r="I40">
        <v>5.1454000000000004</v>
      </c>
    </row>
    <row r="41" spans="2:9" x14ac:dyDescent="0.25">
      <c r="B41">
        <v>9.5</v>
      </c>
      <c r="D41">
        <f>(D42-D40)/2+D40</f>
        <v>182</v>
      </c>
      <c r="E41">
        <f>(E42-E40)/2+E40</f>
        <v>771.95</v>
      </c>
      <c r="F41">
        <f>(F42-F40)/2+F40</f>
        <v>2778.8999999999996</v>
      </c>
      <c r="G41" s="16">
        <f>(G40-G42)/2+G42</f>
        <v>2006.95</v>
      </c>
      <c r="H41" s="16">
        <f>(H40-H42)/2+H42</f>
        <v>884.85</v>
      </c>
      <c r="I41">
        <f>(I42-I40)/2+I40</f>
        <v>5.3906000000000001</v>
      </c>
    </row>
    <row r="42" spans="2:9" x14ac:dyDescent="0.25">
      <c r="B42">
        <v>10</v>
      </c>
      <c r="C42">
        <v>11</v>
      </c>
      <c r="D42">
        <v>184.1</v>
      </c>
      <c r="E42">
        <v>781.2</v>
      </c>
      <c r="F42" s="16">
        <v>2780.7</v>
      </c>
      <c r="G42" s="16">
        <v>1999.5</v>
      </c>
      <c r="H42">
        <v>882.6</v>
      </c>
      <c r="I42">
        <v>5.6357999999999997</v>
      </c>
    </row>
    <row r="43" spans="2:9" x14ac:dyDescent="0.25">
      <c r="B43">
        <v>10.5</v>
      </c>
      <c r="D43">
        <f>(D44-D42)/2+D42</f>
        <v>186.05</v>
      </c>
      <c r="E43">
        <f>(E44-E42)/2+E42</f>
        <v>789.85</v>
      </c>
      <c r="F43">
        <f>(F44-F42)/2+F42</f>
        <v>2782.25</v>
      </c>
      <c r="G43" s="16">
        <f>(G42-G44)/2+G44</f>
        <v>1992.4</v>
      </c>
      <c r="H43" s="16">
        <f>(H42-H44)/2+H44</f>
        <v>880.45</v>
      </c>
      <c r="I43">
        <f>(I44-I42)/2+I42</f>
        <v>5.8807</v>
      </c>
    </row>
    <row r="44" spans="2:9" x14ac:dyDescent="0.25">
      <c r="B44">
        <v>11</v>
      </c>
      <c r="C44">
        <v>12</v>
      </c>
      <c r="D44">
        <v>188</v>
      </c>
      <c r="E44">
        <v>798.5</v>
      </c>
      <c r="F44" s="16">
        <v>2783.8</v>
      </c>
      <c r="G44" s="16">
        <v>1985.3</v>
      </c>
      <c r="H44">
        <v>878.3</v>
      </c>
      <c r="I44">
        <v>6.1256000000000004</v>
      </c>
    </row>
    <row r="45" spans="2:9" x14ac:dyDescent="0.25">
      <c r="B45">
        <v>11.5</v>
      </c>
      <c r="D45">
        <f>(D46-D44)/2+D44</f>
        <v>189.8</v>
      </c>
      <c r="E45">
        <f>(E46-E44)/2+E44</f>
        <v>806.65</v>
      </c>
      <c r="F45">
        <f>(F46-F44)/2+F44</f>
        <v>2785.15</v>
      </c>
      <c r="G45" s="16">
        <f>(G44-G46)/2+G46</f>
        <v>1978.5</v>
      </c>
      <c r="H45" s="16">
        <f>(H44-H46)/2+H46</f>
        <v>876.3</v>
      </c>
      <c r="I45">
        <f>(I46-I44)/2+I44</f>
        <v>6.3702500000000004</v>
      </c>
    </row>
    <row r="46" spans="2:9" x14ac:dyDescent="0.25">
      <c r="B46">
        <v>12</v>
      </c>
      <c r="C46">
        <v>13</v>
      </c>
      <c r="D46">
        <v>191.6</v>
      </c>
      <c r="E46">
        <v>814.8</v>
      </c>
      <c r="F46" s="16">
        <v>2786.5</v>
      </c>
      <c r="G46" s="16">
        <v>1971.7</v>
      </c>
      <c r="H46">
        <v>874.3</v>
      </c>
      <c r="I46">
        <v>6.6148999999999996</v>
      </c>
    </row>
    <row r="47" spans="2:9" x14ac:dyDescent="0.25">
      <c r="B47">
        <v>12.5</v>
      </c>
      <c r="D47">
        <f>(D48-D46)/2+D46</f>
        <v>193.3</v>
      </c>
      <c r="E47">
        <f>(E48-E46)/2+E46</f>
        <v>822.45</v>
      </c>
      <c r="F47">
        <f>(F48-F46)/2+F46</f>
        <v>2787.7</v>
      </c>
      <c r="G47" s="16">
        <f>(G46-G48)/2+G48</f>
        <v>1965.25</v>
      </c>
      <c r="H47" s="16">
        <f>(H46-H48)/2+H48</f>
        <v>872.34999999999991</v>
      </c>
      <c r="I47">
        <f>(I48-I46)/2+I46</f>
        <v>6.8593999999999999</v>
      </c>
    </row>
    <row r="48" spans="2:9" x14ac:dyDescent="0.25">
      <c r="B48">
        <v>13</v>
      </c>
      <c r="C48">
        <v>14</v>
      </c>
      <c r="D48">
        <v>195</v>
      </c>
      <c r="E48">
        <v>830.1</v>
      </c>
      <c r="F48" s="16">
        <v>2788.9</v>
      </c>
      <c r="G48" s="16">
        <v>1958.8</v>
      </c>
      <c r="H48">
        <v>870.4</v>
      </c>
      <c r="I48">
        <v>7.1039000000000003</v>
      </c>
    </row>
    <row r="49" spans="2:9" x14ac:dyDescent="0.25">
      <c r="B49">
        <v>13.5</v>
      </c>
      <c r="D49">
        <f>(D50-D48)/2+D48</f>
        <v>196.65</v>
      </c>
      <c r="E49">
        <f>(E50-E48)/2+E48</f>
        <v>837.40000000000009</v>
      </c>
      <c r="F49">
        <f>(F50-F48)/2+F48</f>
        <v>2789.95</v>
      </c>
      <c r="G49" s="16">
        <f>(G48-G50)/2+G50</f>
        <v>1952.55</v>
      </c>
      <c r="H49" s="16">
        <f>(H48-H50)/2+H50</f>
        <v>868.5</v>
      </c>
      <c r="I49">
        <f>(I50-I48)/2+I48</f>
        <v>7.3483999999999998</v>
      </c>
    </row>
    <row r="50" spans="2:9" x14ac:dyDescent="0.25">
      <c r="B50">
        <v>14</v>
      </c>
      <c r="C50">
        <v>15</v>
      </c>
      <c r="D50">
        <v>198.3</v>
      </c>
      <c r="E50">
        <v>844.7</v>
      </c>
      <c r="F50" s="16">
        <v>2791</v>
      </c>
      <c r="G50" s="16">
        <v>1946.3</v>
      </c>
      <c r="H50">
        <v>866.6</v>
      </c>
      <c r="I50">
        <v>7.5929000000000002</v>
      </c>
    </row>
    <row r="51" spans="2:9" x14ac:dyDescent="0.25">
      <c r="B51">
        <v>14.5</v>
      </c>
      <c r="D51">
        <f>(D52-D50)/2+D50</f>
        <v>199.85000000000002</v>
      </c>
      <c r="E51">
        <f>(E52-E50)/2+E50</f>
        <v>851.65000000000009</v>
      </c>
      <c r="F51">
        <f>(F52-F50)/2+F50</f>
        <v>2791.95</v>
      </c>
      <c r="G51" s="16">
        <f>(G50-G52)/2+G52</f>
        <v>1940.3</v>
      </c>
      <c r="H51" s="16">
        <f>(H50-H52)/2+H52</f>
        <v>864.85</v>
      </c>
      <c r="I51">
        <f>(I52-I50)/2+I50</f>
        <v>7.8374500000000005</v>
      </c>
    </row>
    <row r="52" spans="2:9" x14ac:dyDescent="0.25">
      <c r="B52">
        <v>15</v>
      </c>
      <c r="C52">
        <v>16</v>
      </c>
      <c r="D52">
        <v>201.4</v>
      </c>
      <c r="E52">
        <v>858.6</v>
      </c>
      <c r="F52" s="16">
        <v>2792.9</v>
      </c>
      <c r="G52" s="16">
        <v>1934.3</v>
      </c>
      <c r="H52">
        <v>863.1</v>
      </c>
      <c r="I52">
        <v>8.0820000000000007</v>
      </c>
    </row>
    <row r="53" spans="2:9" x14ac:dyDescent="0.25">
      <c r="B53">
        <v>15.5</v>
      </c>
      <c r="D53">
        <f>(D54-D52)/2+D52</f>
        <v>202.85000000000002</v>
      </c>
      <c r="E53">
        <f>(E54-E52)/2+E52</f>
        <v>865.25</v>
      </c>
      <c r="F53">
        <f>(F54-F52)/2+F52</f>
        <v>2793.7</v>
      </c>
      <c r="G53" s="16">
        <f>(G52-G54)/2+G54</f>
        <v>1928.4499999999998</v>
      </c>
      <c r="H53" s="16">
        <f>(H52-H54)/2+H54</f>
        <v>861.35</v>
      </c>
      <c r="I53">
        <f>(I54-I52)/2+I52</f>
        <v>8.3266500000000008</v>
      </c>
    </row>
    <row r="54" spans="2:9" x14ac:dyDescent="0.25">
      <c r="B54">
        <v>16</v>
      </c>
      <c r="C54">
        <v>17</v>
      </c>
      <c r="D54">
        <v>204.3</v>
      </c>
      <c r="E54">
        <v>871.9</v>
      </c>
      <c r="F54" s="16">
        <v>2794.5</v>
      </c>
      <c r="G54" s="16">
        <v>1922.6</v>
      </c>
      <c r="H54">
        <v>859.6</v>
      </c>
      <c r="I54">
        <v>8.5713000000000008</v>
      </c>
    </row>
    <row r="55" spans="2:9" x14ac:dyDescent="0.25">
      <c r="B55">
        <v>17</v>
      </c>
      <c r="C55">
        <v>18</v>
      </c>
      <c r="D55">
        <v>207.1</v>
      </c>
      <c r="E55">
        <v>884.6</v>
      </c>
      <c r="F55" s="16">
        <v>2796</v>
      </c>
      <c r="G55" s="16">
        <v>1911.4</v>
      </c>
      <c r="H55">
        <v>856.2</v>
      </c>
      <c r="I55">
        <v>9.0610999999999997</v>
      </c>
    </row>
    <row r="56" spans="2:9" x14ac:dyDescent="0.25">
      <c r="B56">
        <v>18</v>
      </c>
      <c r="C56">
        <v>19</v>
      </c>
      <c r="D56">
        <v>209.8</v>
      </c>
      <c r="E56">
        <v>896.8</v>
      </c>
      <c r="F56" s="16">
        <v>2797.3</v>
      </c>
      <c r="G56" s="16">
        <v>1900.4</v>
      </c>
      <c r="H56">
        <v>853</v>
      </c>
      <c r="I56">
        <v>9.5512999999999995</v>
      </c>
    </row>
    <row r="57" spans="2:9" x14ac:dyDescent="0.25">
      <c r="B57">
        <v>19</v>
      </c>
      <c r="C57">
        <v>20</v>
      </c>
      <c r="D57">
        <v>212.4</v>
      </c>
      <c r="E57">
        <v>908.6</v>
      </c>
      <c r="F57" s="16">
        <v>2798.4</v>
      </c>
      <c r="G57" s="16">
        <v>1889.8</v>
      </c>
      <c r="H57">
        <v>849.8</v>
      </c>
      <c r="I57">
        <v>10.0421</v>
      </c>
    </row>
    <row r="58" spans="2:9" x14ac:dyDescent="0.25">
      <c r="B58">
        <v>20</v>
      </c>
      <c r="C58">
        <v>21</v>
      </c>
      <c r="D58">
        <v>214.9</v>
      </c>
      <c r="E58">
        <v>920</v>
      </c>
      <c r="F58" s="16">
        <v>2799.4</v>
      </c>
      <c r="G58" s="16">
        <v>1879.4</v>
      </c>
      <c r="H58">
        <v>846.7</v>
      </c>
      <c r="I58">
        <v>10.5336</v>
      </c>
    </row>
    <row r="59" spans="2:9" x14ac:dyDescent="0.25">
      <c r="B59">
        <v>21</v>
      </c>
      <c r="C59">
        <v>22</v>
      </c>
      <c r="D59">
        <v>217.3</v>
      </c>
      <c r="E59">
        <v>931</v>
      </c>
      <c r="F59" s="16">
        <v>2800.2</v>
      </c>
      <c r="G59" s="16">
        <v>1869.2</v>
      </c>
      <c r="H59">
        <v>843.7</v>
      </c>
      <c r="I59">
        <v>11.0259</v>
      </c>
    </row>
    <row r="60" spans="2:9" x14ac:dyDescent="0.25">
      <c r="B60">
        <v>22</v>
      </c>
      <c r="C60">
        <v>23</v>
      </c>
      <c r="D60">
        <v>219.6</v>
      </c>
      <c r="E60">
        <v>941.6</v>
      </c>
      <c r="F60" s="16">
        <v>2800.9</v>
      </c>
      <c r="G60" s="16">
        <v>1859.3</v>
      </c>
      <c r="H60">
        <v>840.8</v>
      </c>
      <c r="I60">
        <v>11.5191</v>
      </c>
    </row>
    <row r="61" spans="2:9" x14ac:dyDescent="0.25">
      <c r="B61">
        <v>23</v>
      </c>
      <c r="C61">
        <v>24</v>
      </c>
      <c r="D61">
        <v>221.8</v>
      </c>
      <c r="E61">
        <v>952</v>
      </c>
      <c r="F61" s="16">
        <v>2801.5</v>
      </c>
      <c r="G61" s="16">
        <v>1849.6</v>
      </c>
      <c r="H61">
        <v>837.9</v>
      </c>
      <c r="I61">
        <v>12.013199999999999</v>
      </c>
    </row>
    <row r="62" spans="2:9" x14ac:dyDescent="0.25">
      <c r="B62">
        <v>24</v>
      </c>
      <c r="C62">
        <v>25</v>
      </c>
      <c r="D62">
        <v>224</v>
      </c>
      <c r="E62">
        <v>962</v>
      </c>
      <c r="F62" s="16">
        <v>2802</v>
      </c>
      <c r="G62" s="16">
        <v>1840.1</v>
      </c>
      <c r="H62">
        <v>835.1</v>
      </c>
      <c r="I62">
        <v>12.5082</v>
      </c>
    </row>
    <row r="63" spans="2:9" x14ac:dyDescent="0.25">
      <c r="B63">
        <v>25</v>
      </c>
      <c r="C63">
        <v>26</v>
      </c>
      <c r="D63">
        <v>226.1</v>
      </c>
      <c r="E63">
        <v>971.7</v>
      </c>
      <c r="F63" s="16">
        <v>2802.5</v>
      </c>
      <c r="G63" s="16">
        <v>1830.7</v>
      </c>
      <c r="H63">
        <v>832.4</v>
      </c>
      <c r="I63">
        <v>13.0044</v>
      </c>
    </row>
    <row r="64" spans="2:9" x14ac:dyDescent="0.25">
      <c r="B64">
        <v>26</v>
      </c>
      <c r="C64">
        <v>27</v>
      </c>
      <c r="D64">
        <v>228.1</v>
      </c>
      <c r="E64">
        <v>981.2</v>
      </c>
      <c r="F64" s="16">
        <v>2802.8</v>
      </c>
      <c r="G64" s="16">
        <v>1821.5</v>
      </c>
      <c r="H64">
        <v>829.7</v>
      </c>
      <c r="I64">
        <v>13.5016</v>
      </c>
    </row>
    <row r="65" spans="2:9" x14ac:dyDescent="0.25">
      <c r="B65">
        <v>27</v>
      </c>
      <c r="C65">
        <v>28</v>
      </c>
      <c r="D65">
        <v>230.1</v>
      </c>
      <c r="E65">
        <v>990.5</v>
      </c>
      <c r="F65" s="16">
        <v>2803</v>
      </c>
      <c r="G65" s="16">
        <v>1812.5</v>
      </c>
      <c r="H65">
        <v>827</v>
      </c>
      <c r="I65">
        <v>14</v>
      </c>
    </row>
    <row r="66" spans="2:9" x14ac:dyDescent="0.25">
      <c r="B66">
        <v>28</v>
      </c>
      <c r="C66">
        <v>29</v>
      </c>
      <c r="D66">
        <v>232</v>
      </c>
      <c r="E66">
        <v>999.5</v>
      </c>
      <c r="F66" s="16">
        <v>2803.2</v>
      </c>
      <c r="G66" s="16">
        <v>1803.6</v>
      </c>
      <c r="H66">
        <v>824.4</v>
      </c>
      <c r="I66">
        <v>14.499700000000001</v>
      </c>
    </row>
    <row r="67" spans="2:9" x14ac:dyDescent="0.25">
      <c r="B67">
        <v>29</v>
      </c>
      <c r="C67">
        <v>30</v>
      </c>
      <c r="D67">
        <v>233.9</v>
      </c>
      <c r="E67" s="16">
        <v>1008.4</v>
      </c>
      <c r="F67" s="16">
        <v>2803.3</v>
      </c>
      <c r="G67" s="16">
        <v>1794.9</v>
      </c>
      <c r="H67">
        <v>821.9</v>
      </c>
      <c r="I67">
        <v>15.0006</v>
      </c>
    </row>
    <row r="68" spans="2:9" x14ac:dyDescent="0.25">
      <c r="B68">
        <v>30</v>
      </c>
      <c r="C68">
        <v>31</v>
      </c>
      <c r="D68">
        <v>235.7</v>
      </c>
      <c r="E68" s="16">
        <v>1017</v>
      </c>
      <c r="F68" s="16">
        <v>2803.3</v>
      </c>
      <c r="G68" s="16">
        <v>1786.3</v>
      </c>
      <c r="H68">
        <v>819.4</v>
      </c>
      <c r="I68">
        <v>15.502800000000001</v>
      </c>
    </row>
    <row r="69" spans="2:9" x14ac:dyDescent="0.25">
      <c r="B69">
        <v>31</v>
      </c>
      <c r="C69">
        <v>32</v>
      </c>
      <c r="D69">
        <v>237.5</v>
      </c>
      <c r="E69" s="16">
        <v>1025.5</v>
      </c>
      <c r="F69" s="16">
        <v>2803.2</v>
      </c>
      <c r="G69" s="16">
        <v>1777.8</v>
      </c>
      <c r="H69">
        <v>816.9</v>
      </c>
      <c r="I69">
        <v>16.006399999999999</v>
      </c>
    </row>
    <row r="70" spans="2:9" x14ac:dyDescent="0.25">
      <c r="B70">
        <v>32</v>
      </c>
      <c r="C70">
        <v>33</v>
      </c>
      <c r="D70">
        <v>239.2</v>
      </c>
      <c r="E70" s="16">
        <v>1033.7</v>
      </c>
      <c r="F70" s="16">
        <v>2803.1</v>
      </c>
      <c r="G70" s="16">
        <v>1769.4</v>
      </c>
      <c r="H70">
        <v>814.5</v>
      </c>
      <c r="I70">
        <v>16.511500000000002</v>
      </c>
    </row>
    <row r="71" spans="2:9" x14ac:dyDescent="0.25">
      <c r="B71">
        <v>33</v>
      </c>
      <c r="C71">
        <v>34</v>
      </c>
      <c r="D71">
        <v>240.9</v>
      </c>
      <c r="E71" s="16">
        <v>1041.8</v>
      </c>
      <c r="F71" s="16">
        <v>2803</v>
      </c>
      <c r="G71" s="16">
        <v>1761.1</v>
      </c>
      <c r="H71">
        <v>812.1</v>
      </c>
      <c r="I71">
        <v>17.018000000000001</v>
      </c>
    </row>
    <row r="72" spans="2:9" x14ac:dyDescent="0.25">
      <c r="B72">
        <v>34</v>
      </c>
      <c r="C72">
        <v>35</v>
      </c>
      <c r="D72">
        <v>242.6</v>
      </c>
      <c r="E72" s="16">
        <v>1049.8</v>
      </c>
      <c r="F72" s="16">
        <v>2802.7</v>
      </c>
      <c r="G72" s="16">
        <v>1753</v>
      </c>
      <c r="H72">
        <v>809.7</v>
      </c>
      <c r="I72">
        <v>17.526</v>
      </c>
    </row>
  </sheetData>
  <hyperlinks>
    <hyperlink ref="K1" r:id="rId1" xr:uid="{07DB06C9-B8C2-4A62-82CD-D0282B1A4097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E4A80-E7C5-4B46-8BCE-4D8F7126F4CB}">
  <sheetPr codeName="Arkusz21"/>
  <dimension ref="B2:BQ364"/>
  <sheetViews>
    <sheetView topLeftCell="A53" zoomScaleNormal="100" workbookViewId="0">
      <selection activeCell="AX39" sqref="AX39"/>
    </sheetView>
  </sheetViews>
  <sheetFormatPr defaultRowHeight="15" x14ac:dyDescent="0.25"/>
  <sheetData>
    <row r="2" spans="3:69" x14ac:dyDescent="0.25">
      <c r="C2" s="5" t="s">
        <v>12</v>
      </c>
      <c r="D2" s="6">
        <v>20</v>
      </c>
      <c r="E2" s="6" t="s">
        <v>13</v>
      </c>
      <c r="F2" s="7">
        <f>VLOOKUP(D2,
     IF(Glikol!$C$5=Glikol!$E$7,G_Woda[],
     IF(Glikol!$C$5=Glikol!$E$8,G_PEG[],
     IF(Glikol!$C$5=Glikol!$E$9,G_PPG[],"Error"))),
     IF(Glikol!$C$5=Glikol!$E$7,2,
     IF(Glikol!$C$5=Glikol!$E$8,
          MATCH(Glikol!$D$5,G_PEG[#Headers],0),
     IF(Glikol!$C$5=Glikol!$E$9,
          MATCH(Glikol!$D$5,G_PPG[#Headers],0),"Error"))),FALSE)</f>
        <v>1002.8506666666667</v>
      </c>
    </row>
    <row r="3" spans="3:69" x14ac:dyDescent="0.25">
      <c r="C3" s="8" t="s">
        <v>14</v>
      </c>
      <c r="D3">
        <v>40</v>
      </c>
      <c r="E3" t="s">
        <v>15</v>
      </c>
      <c r="F3" s="9">
        <f>VLOOKUP(D3,
     IF(Glikol!$C$5=Glikol!$E$7,G_Woda[],
     IF(Glikol!$C$5=Glikol!$E$8,G_PEG[],
     IF(Glikol!$C$5=Glikol!$E$9,G_PPG[],"Error"))),
     IF(Glikol!$C$5=Glikol!$E$7,2,
     IF(Glikol!$C$5=Glikol!$E$8,
          MATCH(Glikol!$D$5,G_PEG[#Headers],0),
     IF(Glikol!$C$5=Glikol!$E$9,
          MATCH(Glikol!$D$5,G_PPG[#Headers],0),"Error"))),FALSE)</f>
        <v>995.89066666666668</v>
      </c>
    </row>
    <row r="4" spans="3:69" x14ac:dyDescent="0.25">
      <c r="C4" s="8"/>
      <c r="F4" s="9"/>
      <c r="BQ4" cm="1">
        <f t="array" ref="BQ4:BQ74">Glikol!F18:F88</f>
        <v>-45</v>
      </c>
    </row>
    <row r="5" spans="3:69" x14ac:dyDescent="0.25">
      <c r="C5" s="10" t="s">
        <v>200</v>
      </c>
      <c r="D5" s="11" t="str">
        <f>E5&amp;" "&amp;"%"</f>
        <v>4 %</v>
      </c>
      <c r="E5" s="12">
        <v>4</v>
      </c>
      <c r="F5" s="13"/>
      <c r="H5" s="14"/>
      <c r="BQ5">
        <v>-44</v>
      </c>
    </row>
    <row r="6" spans="3:69" x14ac:dyDescent="0.25">
      <c r="BQ6">
        <v>-43</v>
      </c>
    </row>
    <row r="7" spans="3:69" x14ac:dyDescent="0.25">
      <c r="C7" s="27">
        <v>0</v>
      </c>
      <c r="D7" s="6"/>
      <c r="E7" s="7" t="s">
        <v>16</v>
      </c>
      <c r="BQ7">
        <v>-42</v>
      </c>
    </row>
    <row r="8" spans="3:69" x14ac:dyDescent="0.25">
      <c r="C8" s="28">
        <v>15</v>
      </c>
      <c r="E8" s="9" t="s">
        <v>17</v>
      </c>
      <c r="BQ8">
        <v>-41</v>
      </c>
    </row>
    <row r="9" spans="3:69" x14ac:dyDescent="0.25">
      <c r="C9" s="28">
        <v>20</v>
      </c>
      <c r="E9" s="9" t="s">
        <v>200</v>
      </c>
      <c r="BQ9">
        <v>-40</v>
      </c>
    </row>
    <row r="10" spans="3:69" x14ac:dyDescent="0.25">
      <c r="C10" s="28">
        <v>25</v>
      </c>
      <c r="BQ10">
        <v>-39</v>
      </c>
    </row>
    <row r="11" spans="3:69" x14ac:dyDescent="0.25">
      <c r="C11" s="28">
        <v>30</v>
      </c>
      <c r="E11" s="9"/>
      <c r="BQ11">
        <v>-38</v>
      </c>
    </row>
    <row r="12" spans="3:69" x14ac:dyDescent="0.25">
      <c r="C12" s="28">
        <v>35</v>
      </c>
      <c r="E12" s="9"/>
      <c r="BQ12">
        <v>-37</v>
      </c>
    </row>
    <row r="13" spans="3:69" x14ac:dyDescent="0.25">
      <c r="C13" s="29">
        <v>40</v>
      </c>
      <c r="D13" s="11"/>
      <c r="E13" s="13"/>
      <c r="BQ13">
        <v>-36</v>
      </c>
    </row>
    <row r="14" spans="3:69" x14ac:dyDescent="0.25">
      <c r="BQ14">
        <v>-35</v>
      </c>
    </row>
    <row r="15" spans="3:69" x14ac:dyDescent="0.25">
      <c r="BQ15">
        <v>-34</v>
      </c>
    </row>
    <row r="16" spans="3:69" x14ac:dyDescent="0.25">
      <c r="BQ16">
        <v>-33</v>
      </c>
    </row>
    <row r="17" spans="2:69" x14ac:dyDescent="0.25">
      <c r="B17" t="s">
        <v>18</v>
      </c>
      <c r="C17" t="s">
        <v>19</v>
      </c>
      <c r="F17" s="15" t="s">
        <v>18</v>
      </c>
      <c r="G17" s="14" t="s">
        <v>20</v>
      </c>
      <c r="H17" s="14" t="s">
        <v>228</v>
      </c>
      <c r="I17" s="14" t="s">
        <v>229</v>
      </c>
      <c r="J17" s="14" t="s">
        <v>230</v>
      </c>
      <c r="K17" s="14" t="s">
        <v>231</v>
      </c>
      <c r="L17" s="14" t="s">
        <v>232</v>
      </c>
      <c r="M17" s="14" t="s">
        <v>233</v>
      </c>
      <c r="N17" s="15" t="s">
        <v>234</v>
      </c>
      <c r="O17" s="15" t="s">
        <v>235</v>
      </c>
      <c r="P17" s="15" t="s">
        <v>236</v>
      </c>
      <c r="Q17" s="15" t="s">
        <v>237</v>
      </c>
      <c r="R17" s="15" t="s">
        <v>238</v>
      </c>
      <c r="S17" s="15" t="s">
        <v>239</v>
      </c>
      <c r="T17" s="15" t="s">
        <v>240</v>
      </c>
      <c r="U17" s="15" t="s">
        <v>241</v>
      </c>
      <c r="V17" s="15" t="s">
        <v>21</v>
      </c>
      <c r="W17" s="15" t="s">
        <v>242</v>
      </c>
      <c r="X17" s="15" t="s">
        <v>243</v>
      </c>
      <c r="Y17" s="15" t="s">
        <v>244</v>
      </c>
      <c r="Z17" s="15" t="s">
        <v>245</v>
      </c>
      <c r="AA17" s="15" t="s">
        <v>22</v>
      </c>
      <c r="AB17" s="15" t="s">
        <v>246</v>
      </c>
      <c r="AC17" s="15" t="s">
        <v>247</v>
      </c>
      <c r="AD17" s="15" t="s">
        <v>248</v>
      </c>
      <c r="AE17" s="15" t="s">
        <v>249</v>
      </c>
      <c r="AF17" s="15" t="s">
        <v>250</v>
      </c>
      <c r="AG17" s="15" t="s">
        <v>23</v>
      </c>
      <c r="AH17" s="15" t="s">
        <v>251</v>
      </c>
      <c r="AI17" s="15" t="s">
        <v>252</v>
      </c>
      <c r="AJ17" s="15" t="s">
        <v>253</v>
      </c>
      <c r="AK17" s="15" t="s">
        <v>254</v>
      </c>
      <c r="AL17" s="15" t="s">
        <v>24</v>
      </c>
      <c r="AM17" s="15" t="s">
        <v>255</v>
      </c>
      <c r="AN17" s="15" t="s">
        <v>256</v>
      </c>
      <c r="AO17" s="15" t="s">
        <v>257</v>
      </c>
      <c r="AP17" s="15" t="s">
        <v>258</v>
      </c>
      <c r="AQ17" s="15" t="s">
        <v>259</v>
      </c>
      <c r="AR17" s="15" t="s">
        <v>25</v>
      </c>
      <c r="AS17" s="15" t="s">
        <v>260</v>
      </c>
      <c r="AT17" s="15" t="s">
        <v>261</v>
      </c>
      <c r="AU17" s="15" t="s">
        <v>262</v>
      </c>
      <c r="AV17" s="15" t="s">
        <v>263</v>
      </c>
      <c r="AW17" s="15" t="s">
        <v>26</v>
      </c>
      <c r="AX17" s="15" t="s">
        <v>211</v>
      </c>
      <c r="AY17" s="15" t="s">
        <v>212</v>
      </c>
      <c r="AZ17" s="15" t="s">
        <v>213</v>
      </c>
      <c r="BA17" s="15" t="s">
        <v>214</v>
      </c>
      <c r="BB17" s="15" t="s">
        <v>215</v>
      </c>
      <c r="BC17" s="15" t="s">
        <v>264</v>
      </c>
      <c r="BD17" s="15" t="s">
        <v>216</v>
      </c>
      <c r="BE17" s="15" t="s">
        <v>217</v>
      </c>
      <c r="BF17" s="15" t="s">
        <v>218</v>
      </c>
      <c r="BG17" s="15" t="s">
        <v>219</v>
      </c>
      <c r="BH17" s="15" t="s">
        <v>265</v>
      </c>
      <c r="BI17" s="15" t="s">
        <v>220</v>
      </c>
      <c r="BJ17" s="15" t="s">
        <v>221</v>
      </c>
      <c r="BK17" s="15" t="s">
        <v>222</v>
      </c>
      <c r="BL17" s="15" t="s">
        <v>223</v>
      </c>
      <c r="BM17" s="15" t="s">
        <v>224</v>
      </c>
      <c r="BN17" s="15" t="s">
        <v>225</v>
      </c>
      <c r="BO17" s="15" t="s">
        <v>226</v>
      </c>
      <c r="BQ17">
        <v>-32</v>
      </c>
    </row>
    <row r="18" spans="2:69" x14ac:dyDescent="0.25">
      <c r="B18">
        <v>-26</v>
      </c>
      <c r="F18">
        <v>-45</v>
      </c>
      <c r="BO18">
        <v>1105.3340000000001</v>
      </c>
      <c r="BQ18">
        <v>-31</v>
      </c>
    </row>
    <row r="19" spans="2:69" x14ac:dyDescent="0.25">
      <c r="B19">
        <v>-25</v>
      </c>
      <c r="F19">
        <v>-44</v>
      </c>
      <c r="BO19">
        <v>1104.9213999999999</v>
      </c>
      <c r="BQ19">
        <v>-30</v>
      </c>
    </row>
    <row r="20" spans="2:69" x14ac:dyDescent="0.25">
      <c r="B20">
        <v>-24</v>
      </c>
      <c r="F20">
        <v>-43</v>
      </c>
      <c r="BO20">
        <v>1104.5088000000001</v>
      </c>
      <c r="BQ20">
        <v>-29</v>
      </c>
    </row>
    <row r="21" spans="2:69" x14ac:dyDescent="0.25">
      <c r="B21">
        <v>-23</v>
      </c>
      <c r="F21">
        <v>-42</v>
      </c>
      <c r="BO21">
        <v>1104.0962</v>
      </c>
      <c r="BQ21">
        <v>-28</v>
      </c>
    </row>
    <row r="22" spans="2:69" x14ac:dyDescent="0.25">
      <c r="B22">
        <v>-22</v>
      </c>
      <c r="F22">
        <v>-41</v>
      </c>
      <c r="BO22">
        <v>1103.6836000000001</v>
      </c>
      <c r="BQ22">
        <v>-27</v>
      </c>
    </row>
    <row r="23" spans="2:69" x14ac:dyDescent="0.25">
      <c r="B23">
        <v>-21</v>
      </c>
      <c r="F23">
        <v>-40</v>
      </c>
      <c r="BL23">
        <v>1098.7380000000001</v>
      </c>
      <c r="BM23">
        <v>1100.249</v>
      </c>
      <c r="BN23">
        <v>1101.76</v>
      </c>
      <c r="BO23">
        <v>1103.271</v>
      </c>
      <c r="BQ23">
        <v>-26</v>
      </c>
    </row>
    <row r="24" spans="2:69" x14ac:dyDescent="0.25">
      <c r="B24">
        <v>-20</v>
      </c>
      <c r="F24">
        <v>-39</v>
      </c>
      <c r="BL24">
        <v>1098.327</v>
      </c>
      <c r="BM24">
        <v>1099.8306666666667</v>
      </c>
      <c r="BN24">
        <v>1101.3343333333332</v>
      </c>
      <c r="BO24">
        <v>1102.838</v>
      </c>
      <c r="BQ24">
        <v>-25</v>
      </c>
    </row>
    <row r="25" spans="2:69" x14ac:dyDescent="0.25">
      <c r="B25">
        <v>-19</v>
      </c>
      <c r="F25">
        <v>-38</v>
      </c>
      <c r="BL25">
        <v>1097.9159999999999</v>
      </c>
      <c r="BM25">
        <v>1099.4123333333332</v>
      </c>
      <c r="BN25">
        <v>1100.9086666666667</v>
      </c>
      <c r="BO25">
        <v>1102.405</v>
      </c>
      <c r="BQ25">
        <v>-24</v>
      </c>
    </row>
    <row r="26" spans="2:69" x14ac:dyDescent="0.25">
      <c r="B26">
        <v>-18</v>
      </c>
      <c r="F26">
        <v>-37</v>
      </c>
      <c r="BL26">
        <v>1097.5050000000001</v>
      </c>
      <c r="BM26">
        <v>1098.9940000000001</v>
      </c>
      <c r="BN26">
        <v>1100.4829999999999</v>
      </c>
      <c r="BO26">
        <v>1101.972</v>
      </c>
      <c r="BQ26">
        <v>-23</v>
      </c>
    </row>
    <row r="27" spans="2:69" x14ac:dyDescent="0.25">
      <c r="B27">
        <v>-17</v>
      </c>
      <c r="F27">
        <v>-36</v>
      </c>
      <c r="BL27">
        <v>1097.0940000000001</v>
      </c>
      <c r="BM27">
        <v>1098.5756666666666</v>
      </c>
      <c r="BN27">
        <v>1100.0573333333334</v>
      </c>
      <c r="BO27">
        <v>1101.539</v>
      </c>
      <c r="BQ27">
        <v>-22</v>
      </c>
    </row>
    <row r="28" spans="2:69" x14ac:dyDescent="0.25">
      <c r="B28">
        <v>-16</v>
      </c>
      <c r="F28">
        <v>-35</v>
      </c>
      <c r="BH28">
        <v>1091.4090000000001</v>
      </c>
      <c r="BI28">
        <v>1092.1624285714286</v>
      </c>
      <c r="BJ28">
        <v>1093.6692857142857</v>
      </c>
      <c r="BK28">
        <v>1095.1761428571428</v>
      </c>
      <c r="BL28">
        <v>1096.683</v>
      </c>
      <c r="BM28">
        <v>1098.1573333333333</v>
      </c>
      <c r="BN28">
        <v>1099.6316666666667</v>
      </c>
      <c r="BO28">
        <v>1101.106</v>
      </c>
      <c r="BQ28">
        <v>-21</v>
      </c>
    </row>
    <row r="29" spans="2:69" x14ac:dyDescent="0.25">
      <c r="B29">
        <v>-15</v>
      </c>
      <c r="F29">
        <v>-34</v>
      </c>
      <c r="BH29">
        <v>1091.0172</v>
      </c>
      <c r="BI29">
        <v>1091.7678857142857</v>
      </c>
      <c r="BJ29">
        <v>1093.2692571428572</v>
      </c>
      <c r="BK29">
        <v>1094.7706285714285</v>
      </c>
      <c r="BL29">
        <v>1096.2719999999999</v>
      </c>
      <c r="BM29">
        <v>1097.739</v>
      </c>
      <c r="BN29">
        <v>1099.2059999999999</v>
      </c>
      <c r="BO29">
        <v>1100.673</v>
      </c>
      <c r="BQ29">
        <v>-20</v>
      </c>
    </row>
    <row r="30" spans="2:69" x14ac:dyDescent="0.25">
      <c r="B30">
        <v>-14</v>
      </c>
      <c r="F30">
        <v>-33</v>
      </c>
      <c r="BH30">
        <v>1090.6254000000001</v>
      </c>
      <c r="BI30">
        <v>1091.3733428571429</v>
      </c>
      <c r="BJ30">
        <v>1092.8692285714285</v>
      </c>
      <c r="BK30">
        <v>1094.3651142857143</v>
      </c>
      <c r="BL30">
        <v>1095.8609999999999</v>
      </c>
      <c r="BM30">
        <v>1097.3206666666665</v>
      </c>
      <c r="BN30">
        <v>1098.7803333333334</v>
      </c>
      <c r="BO30">
        <v>1100.24</v>
      </c>
      <c r="BQ30">
        <v>-19</v>
      </c>
    </row>
    <row r="31" spans="2:69" x14ac:dyDescent="0.25">
      <c r="B31">
        <v>-13</v>
      </c>
      <c r="F31">
        <v>-32</v>
      </c>
      <c r="BH31">
        <v>1090.2336</v>
      </c>
      <c r="BI31">
        <v>1090.9788000000001</v>
      </c>
      <c r="BJ31">
        <v>1092.4692</v>
      </c>
      <c r="BK31">
        <v>1093.9596000000001</v>
      </c>
      <c r="BL31">
        <v>1095.45</v>
      </c>
      <c r="BM31">
        <v>1096.9023333333334</v>
      </c>
      <c r="BN31">
        <v>1098.3546666666666</v>
      </c>
      <c r="BO31">
        <v>1099.807</v>
      </c>
      <c r="BQ31">
        <v>-18</v>
      </c>
    </row>
    <row r="32" spans="2:69" x14ac:dyDescent="0.25">
      <c r="B32">
        <v>-12</v>
      </c>
      <c r="F32">
        <v>-31</v>
      </c>
      <c r="BH32">
        <v>1089.8418000000001</v>
      </c>
      <c r="BI32">
        <v>1090.5842571428573</v>
      </c>
      <c r="BJ32">
        <v>1092.0691714285715</v>
      </c>
      <c r="BK32">
        <v>1093.5540857142857</v>
      </c>
      <c r="BL32">
        <v>1095.039</v>
      </c>
      <c r="BM32">
        <v>1096.4839999999999</v>
      </c>
      <c r="BN32">
        <v>1097.9290000000001</v>
      </c>
      <c r="BO32">
        <v>1099.374</v>
      </c>
      <c r="BQ32">
        <v>-17</v>
      </c>
    </row>
    <row r="33" spans="2:69" x14ac:dyDescent="0.25">
      <c r="B33">
        <v>-11</v>
      </c>
      <c r="F33">
        <v>-30</v>
      </c>
      <c r="BC33">
        <v>1083.347</v>
      </c>
      <c r="BD33">
        <v>1084.1098750000001</v>
      </c>
      <c r="BE33">
        <v>1085.6356249999999</v>
      </c>
      <c r="BF33">
        <v>1087.1613750000001</v>
      </c>
      <c r="BG33">
        <v>1088.6871249999999</v>
      </c>
      <c r="BH33">
        <v>1089.45</v>
      </c>
      <c r="BI33">
        <v>1090.1897142857142</v>
      </c>
      <c r="BJ33">
        <v>1091.6691428571428</v>
      </c>
      <c r="BK33">
        <v>1093.1485714285714</v>
      </c>
      <c r="BL33">
        <v>1094.6279999999999</v>
      </c>
      <c r="BM33">
        <v>1096.0656666666666</v>
      </c>
      <c r="BN33">
        <v>1097.5033333333333</v>
      </c>
      <c r="BO33">
        <v>1098.941</v>
      </c>
      <c r="BQ33">
        <v>-16</v>
      </c>
    </row>
    <row r="34" spans="2:69" x14ac:dyDescent="0.25">
      <c r="B34">
        <v>-10</v>
      </c>
      <c r="F34">
        <v>-29</v>
      </c>
      <c r="BC34">
        <v>1082.9613999999999</v>
      </c>
      <c r="BD34">
        <v>1083.7205374999999</v>
      </c>
      <c r="BE34">
        <v>1085.2388125</v>
      </c>
      <c r="BF34">
        <v>1086.7570874999999</v>
      </c>
      <c r="BG34">
        <v>1088.2753625</v>
      </c>
      <c r="BH34">
        <v>1089.0345</v>
      </c>
      <c r="BI34">
        <v>1089.7706857142857</v>
      </c>
      <c r="BJ34">
        <v>1091.2430571428572</v>
      </c>
      <c r="BK34">
        <v>1092.7154285714284</v>
      </c>
      <c r="BL34">
        <v>1094.1877999999999</v>
      </c>
      <c r="BM34">
        <v>1095.6187666666667</v>
      </c>
      <c r="BN34">
        <v>1097.0497333333333</v>
      </c>
      <c r="BO34">
        <v>1098.4807000000001</v>
      </c>
      <c r="BQ34">
        <v>-15</v>
      </c>
    </row>
    <row r="35" spans="2:69" x14ac:dyDescent="0.25">
      <c r="B35">
        <v>-9</v>
      </c>
      <c r="F35">
        <v>-28</v>
      </c>
      <c r="BC35">
        <v>1082.5758000000001</v>
      </c>
      <c r="BD35">
        <v>1083.3312000000001</v>
      </c>
      <c r="BE35">
        <v>1084.8420000000001</v>
      </c>
      <c r="BF35">
        <v>1086.3528000000001</v>
      </c>
      <c r="BG35">
        <v>1087.8636000000001</v>
      </c>
      <c r="BH35">
        <v>1088.6190000000001</v>
      </c>
      <c r="BI35">
        <v>1089.3516571428572</v>
      </c>
      <c r="BJ35">
        <v>1090.8169714285714</v>
      </c>
      <c r="BK35">
        <v>1092.2822857142858</v>
      </c>
      <c r="BL35">
        <v>1093.7475999999999</v>
      </c>
      <c r="BM35">
        <v>1095.1718666666666</v>
      </c>
      <c r="BN35">
        <v>1096.5961333333335</v>
      </c>
      <c r="BO35">
        <v>1098.0204000000001</v>
      </c>
      <c r="BQ35">
        <v>-14</v>
      </c>
    </row>
    <row r="36" spans="2:69" x14ac:dyDescent="0.25">
      <c r="B36">
        <v>-8</v>
      </c>
      <c r="F36">
        <v>-27</v>
      </c>
      <c r="BC36">
        <v>1082.1902</v>
      </c>
      <c r="BD36">
        <v>1082.9418625000001</v>
      </c>
      <c r="BE36">
        <v>1084.4451875</v>
      </c>
      <c r="BF36">
        <v>1085.9485125000001</v>
      </c>
      <c r="BG36">
        <v>1087.4518375</v>
      </c>
      <c r="BH36">
        <v>1088.2035000000001</v>
      </c>
      <c r="BI36">
        <v>1088.9326285714287</v>
      </c>
      <c r="BJ36">
        <v>1090.3908857142858</v>
      </c>
      <c r="BK36">
        <v>1091.8491428571429</v>
      </c>
      <c r="BL36">
        <v>1093.3073999999999</v>
      </c>
      <c r="BM36">
        <v>1094.7249666666667</v>
      </c>
      <c r="BN36">
        <v>1096.1425333333332</v>
      </c>
      <c r="BO36">
        <v>1097.5600999999999</v>
      </c>
      <c r="BQ36">
        <v>-13</v>
      </c>
    </row>
    <row r="37" spans="2:69" x14ac:dyDescent="0.25">
      <c r="B37">
        <v>-7</v>
      </c>
      <c r="F37">
        <v>-26</v>
      </c>
      <c r="BC37">
        <v>1081.8045999999999</v>
      </c>
      <c r="BD37">
        <v>1082.5525250000001</v>
      </c>
      <c r="BE37">
        <v>1084.0483749999999</v>
      </c>
      <c r="BF37">
        <v>1085.5442250000001</v>
      </c>
      <c r="BG37">
        <v>1087.0400749999999</v>
      </c>
      <c r="BH37">
        <v>1087.788</v>
      </c>
      <c r="BI37">
        <v>1088.5136</v>
      </c>
      <c r="BJ37">
        <v>1089.9648</v>
      </c>
      <c r="BK37">
        <v>1091.4159999999999</v>
      </c>
      <c r="BL37">
        <v>1092.8671999999999</v>
      </c>
      <c r="BM37">
        <v>1094.2780666666665</v>
      </c>
      <c r="BN37">
        <v>1095.6889333333334</v>
      </c>
      <c r="BO37">
        <v>1097.0998</v>
      </c>
      <c r="BQ37">
        <v>-12</v>
      </c>
    </row>
    <row r="38" spans="2:69" x14ac:dyDescent="0.25">
      <c r="B38">
        <v>-6</v>
      </c>
      <c r="F38">
        <v>-25</v>
      </c>
      <c r="AX38">
        <v>1074.5509999999999</v>
      </c>
      <c r="AY38">
        <v>1076.0772222222222</v>
      </c>
      <c r="AZ38">
        <v>1077.6034444444444</v>
      </c>
      <c r="BA38">
        <v>1079.1296666666665</v>
      </c>
      <c r="BB38">
        <v>1080.6558888888887</v>
      </c>
      <c r="BC38">
        <v>1081.4189999999999</v>
      </c>
      <c r="BD38">
        <v>1082.1631874999998</v>
      </c>
      <c r="BE38">
        <v>1083.6515625</v>
      </c>
      <c r="BF38">
        <v>1085.1399374999999</v>
      </c>
      <c r="BG38">
        <v>1086.6283125</v>
      </c>
      <c r="BH38">
        <v>1087.3724999999999</v>
      </c>
      <c r="BI38">
        <v>1088.0945714285715</v>
      </c>
      <c r="BJ38">
        <v>1089.5387142857144</v>
      </c>
      <c r="BK38">
        <v>1090.9828571428573</v>
      </c>
      <c r="BL38">
        <v>1092.4270000000001</v>
      </c>
      <c r="BM38">
        <v>1093.8311666666668</v>
      </c>
      <c r="BN38">
        <v>1095.2353333333333</v>
      </c>
      <c r="BO38">
        <v>1096.6395</v>
      </c>
      <c r="BQ38">
        <v>-11</v>
      </c>
    </row>
    <row r="39" spans="2:69" x14ac:dyDescent="0.25">
      <c r="B39">
        <v>-5</v>
      </c>
      <c r="F39">
        <v>-24</v>
      </c>
      <c r="AX39">
        <v>1074.1918000000001</v>
      </c>
      <c r="AY39">
        <v>1075.7121555555557</v>
      </c>
      <c r="AZ39">
        <v>1077.2325111111111</v>
      </c>
      <c r="BA39">
        <v>1078.7528666666667</v>
      </c>
      <c r="BB39">
        <v>1080.2732222222223</v>
      </c>
      <c r="BC39">
        <v>1081.0334</v>
      </c>
      <c r="BD39">
        <v>1081.77385</v>
      </c>
      <c r="BE39">
        <v>1083.2547500000001</v>
      </c>
      <c r="BF39">
        <v>1084.7356500000001</v>
      </c>
      <c r="BG39">
        <v>1086.2165500000001</v>
      </c>
      <c r="BH39">
        <v>1086.9570000000001</v>
      </c>
      <c r="BI39">
        <v>1087.675542857143</v>
      </c>
      <c r="BJ39">
        <v>1089.1126285714288</v>
      </c>
      <c r="BK39">
        <v>1090.5497142857143</v>
      </c>
      <c r="BL39">
        <v>1091.9868000000001</v>
      </c>
      <c r="BM39">
        <v>1093.3842666666667</v>
      </c>
      <c r="BN39">
        <v>1094.7817333333335</v>
      </c>
      <c r="BO39">
        <v>1096.1792</v>
      </c>
      <c r="BQ39">
        <v>-10</v>
      </c>
    </row>
    <row r="40" spans="2:69" x14ac:dyDescent="0.25">
      <c r="B40">
        <v>-4</v>
      </c>
      <c r="F40">
        <v>-23</v>
      </c>
      <c r="AX40">
        <v>1073.8326</v>
      </c>
      <c r="AY40">
        <v>1075.3470888888889</v>
      </c>
      <c r="AZ40">
        <v>1076.8615777777777</v>
      </c>
      <c r="BA40">
        <v>1078.3760666666667</v>
      </c>
      <c r="BB40">
        <v>1079.8905555555555</v>
      </c>
      <c r="BC40">
        <v>1080.6478</v>
      </c>
      <c r="BD40">
        <v>1081.3845125</v>
      </c>
      <c r="BE40">
        <v>1082.8579374999999</v>
      </c>
      <c r="BF40">
        <v>1084.3313625000001</v>
      </c>
      <c r="BG40">
        <v>1085.8047875</v>
      </c>
      <c r="BH40">
        <v>1086.5415</v>
      </c>
      <c r="BI40">
        <v>1087.2565142857143</v>
      </c>
      <c r="BJ40">
        <v>1088.686542857143</v>
      </c>
      <c r="BK40">
        <v>1090.1165714285714</v>
      </c>
      <c r="BL40">
        <v>1091.5466000000001</v>
      </c>
      <c r="BM40">
        <v>1092.9373666666668</v>
      </c>
      <c r="BN40">
        <v>1094.3281333333334</v>
      </c>
      <c r="BO40">
        <v>1095.7189000000001</v>
      </c>
      <c r="BQ40">
        <v>-9</v>
      </c>
    </row>
    <row r="41" spans="2:69" x14ac:dyDescent="0.25">
      <c r="B41">
        <v>-3</v>
      </c>
      <c r="F41">
        <v>-22</v>
      </c>
      <c r="AX41">
        <v>1073.4734000000001</v>
      </c>
      <c r="AY41">
        <v>1074.9820222222222</v>
      </c>
      <c r="AZ41">
        <v>1076.4906444444443</v>
      </c>
      <c r="BA41">
        <v>1077.9992666666667</v>
      </c>
      <c r="BB41">
        <v>1079.5078888888888</v>
      </c>
      <c r="BC41">
        <v>1080.2621999999999</v>
      </c>
      <c r="BD41">
        <v>1080.995175</v>
      </c>
      <c r="BE41">
        <v>1082.4611249999998</v>
      </c>
      <c r="BF41">
        <v>1083.9270750000001</v>
      </c>
      <c r="BG41">
        <v>1085.3930249999999</v>
      </c>
      <c r="BH41">
        <v>1086.126</v>
      </c>
      <c r="BI41">
        <v>1086.8374857142858</v>
      </c>
      <c r="BJ41">
        <v>1088.2604571428571</v>
      </c>
      <c r="BK41">
        <v>1089.6834285714287</v>
      </c>
      <c r="BL41">
        <v>1091.1064000000001</v>
      </c>
      <c r="BM41">
        <v>1092.4904666666666</v>
      </c>
      <c r="BN41">
        <v>1093.8745333333334</v>
      </c>
      <c r="BO41">
        <v>1095.2585999999999</v>
      </c>
      <c r="BQ41">
        <v>-8</v>
      </c>
    </row>
    <row r="42" spans="2:69" x14ac:dyDescent="0.25">
      <c r="B42">
        <v>-2</v>
      </c>
      <c r="F42">
        <v>-21</v>
      </c>
      <c r="AX42">
        <v>1073.1142</v>
      </c>
      <c r="AY42">
        <v>1074.6169555555555</v>
      </c>
      <c r="AZ42">
        <v>1076.1197111111112</v>
      </c>
      <c r="BA42">
        <v>1077.6224666666667</v>
      </c>
      <c r="BB42">
        <v>1079.1252222222222</v>
      </c>
      <c r="BC42">
        <v>1079.8766000000001</v>
      </c>
      <c r="BD42">
        <v>1080.6058375</v>
      </c>
      <c r="BE42">
        <v>1082.0643125000001</v>
      </c>
      <c r="BF42">
        <v>1083.5227875</v>
      </c>
      <c r="BG42">
        <v>1084.9812625000002</v>
      </c>
      <c r="BH42">
        <v>1085.7105000000001</v>
      </c>
      <c r="BI42">
        <v>1086.4184571428573</v>
      </c>
      <c r="BJ42">
        <v>1087.8343714285716</v>
      </c>
      <c r="BK42">
        <v>1089.2502857142858</v>
      </c>
      <c r="BL42">
        <v>1090.6662000000001</v>
      </c>
      <c r="BM42">
        <v>1092.0435666666667</v>
      </c>
      <c r="BN42">
        <v>1093.4209333333333</v>
      </c>
      <c r="BO42">
        <v>1094.7982999999999</v>
      </c>
      <c r="BQ42">
        <v>-7</v>
      </c>
    </row>
    <row r="43" spans="2:69" x14ac:dyDescent="0.25">
      <c r="B43">
        <v>-1</v>
      </c>
      <c r="F43">
        <v>-20</v>
      </c>
      <c r="AS43">
        <v>1065.0250000000001</v>
      </c>
      <c r="AT43">
        <v>1066.5710000000001</v>
      </c>
      <c r="AU43">
        <v>1068.1170000000002</v>
      </c>
      <c r="AV43">
        <v>1069.663</v>
      </c>
      <c r="AW43">
        <v>1071.2090000000001</v>
      </c>
      <c r="AX43">
        <v>1072.7550000000001</v>
      </c>
      <c r="AY43">
        <v>1074.251888888889</v>
      </c>
      <c r="AZ43">
        <v>1075.7487777777778</v>
      </c>
      <c r="BA43">
        <v>1077.2456666666667</v>
      </c>
      <c r="BB43">
        <v>1078.7425555555556</v>
      </c>
      <c r="BC43">
        <v>1079.491</v>
      </c>
      <c r="BD43">
        <v>1080.2165</v>
      </c>
      <c r="BE43">
        <v>1081.6675</v>
      </c>
      <c r="BF43">
        <v>1083.1185</v>
      </c>
      <c r="BG43">
        <v>1084.5695000000001</v>
      </c>
      <c r="BH43">
        <v>1085.2950000000001</v>
      </c>
      <c r="BI43">
        <v>1085.9994285714286</v>
      </c>
      <c r="BJ43">
        <v>1087.4082857142857</v>
      </c>
      <c r="BK43">
        <v>1088.8171428571429</v>
      </c>
      <c r="BL43">
        <v>1090.2260000000001</v>
      </c>
      <c r="BM43">
        <v>1091.5966666666668</v>
      </c>
      <c r="BN43">
        <v>1092.9673333333333</v>
      </c>
      <c r="BO43">
        <v>1094.338</v>
      </c>
      <c r="BQ43">
        <v>-6</v>
      </c>
    </row>
    <row r="44" spans="2:69" x14ac:dyDescent="0.25">
      <c r="B44">
        <v>0</v>
      </c>
      <c r="C44">
        <v>999.9</v>
      </c>
      <c r="F44">
        <v>-19</v>
      </c>
      <c r="AR44">
        <v>1062.9000000000001</v>
      </c>
      <c r="AS44">
        <v>1064.6760000000002</v>
      </c>
      <c r="AT44">
        <v>1066.2143000000001</v>
      </c>
      <c r="AU44">
        <v>1067.7526</v>
      </c>
      <c r="AV44">
        <v>1069.2909000000002</v>
      </c>
      <c r="AW44">
        <v>1070.8292000000001</v>
      </c>
      <c r="AX44">
        <v>1072.3675000000001</v>
      </c>
      <c r="AY44">
        <v>1073.8571888888889</v>
      </c>
      <c r="AZ44">
        <v>1075.3468777777778</v>
      </c>
      <c r="BA44">
        <v>1076.8365666666666</v>
      </c>
      <c r="BB44">
        <v>1078.3262555555555</v>
      </c>
      <c r="BC44">
        <v>1079.0710999999999</v>
      </c>
      <c r="BD44">
        <v>1079.7931874999999</v>
      </c>
      <c r="BE44">
        <v>1081.2373625</v>
      </c>
      <c r="BF44">
        <v>1082.6815374999999</v>
      </c>
      <c r="BG44">
        <v>1084.1257125</v>
      </c>
      <c r="BH44">
        <v>1084.8478</v>
      </c>
      <c r="BI44">
        <v>1085.5490142857143</v>
      </c>
      <c r="BJ44">
        <v>1086.9514428571429</v>
      </c>
      <c r="BK44">
        <v>1088.3538714285714</v>
      </c>
      <c r="BL44">
        <v>1089.7563</v>
      </c>
      <c r="BM44">
        <v>1091.1208999999999</v>
      </c>
      <c r="BN44">
        <v>1092.4855</v>
      </c>
      <c r="BO44">
        <v>1093.8500999999999</v>
      </c>
      <c r="BQ44">
        <v>-5</v>
      </c>
    </row>
    <row r="45" spans="2:69" x14ac:dyDescent="0.25">
      <c r="B45">
        <v>1</v>
      </c>
      <c r="C45">
        <v>999.9</v>
      </c>
      <c r="F45">
        <v>-18</v>
      </c>
      <c r="AR45">
        <v>1062.5999999999999</v>
      </c>
      <c r="AS45">
        <v>1064.327</v>
      </c>
      <c r="AT45">
        <v>1065.8576</v>
      </c>
      <c r="AU45">
        <v>1067.3882000000001</v>
      </c>
      <c r="AV45">
        <v>1068.9187999999999</v>
      </c>
      <c r="AW45">
        <v>1070.4494</v>
      </c>
      <c r="AX45">
        <v>1071.98</v>
      </c>
      <c r="AY45">
        <v>1073.4624888888889</v>
      </c>
      <c r="AZ45">
        <v>1074.9449777777777</v>
      </c>
      <c r="BA45">
        <v>1076.4274666666668</v>
      </c>
      <c r="BB45">
        <v>1077.9099555555556</v>
      </c>
      <c r="BC45">
        <v>1078.6512</v>
      </c>
      <c r="BD45">
        <v>1079.3698750000001</v>
      </c>
      <c r="BE45">
        <v>1080.807225</v>
      </c>
      <c r="BF45">
        <v>1082.2445750000002</v>
      </c>
      <c r="BG45">
        <v>1083.6819250000001</v>
      </c>
      <c r="BH45">
        <v>1084.4006000000002</v>
      </c>
      <c r="BI45">
        <v>1085.0986000000003</v>
      </c>
      <c r="BJ45">
        <v>1086.4946000000002</v>
      </c>
      <c r="BK45">
        <v>1087.8906000000002</v>
      </c>
      <c r="BL45">
        <v>1089.2866000000001</v>
      </c>
      <c r="BM45">
        <v>1090.6451333333334</v>
      </c>
      <c r="BN45">
        <v>1092.0036666666667</v>
      </c>
      <c r="BO45">
        <v>1093.3622</v>
      </c>
      <c r="BQ45">
        <v>-4</v>
      </c>
    </row>
    <row r="46" spans="2:69" x14ac:dyDescent="0.25">
      <c r="B46">
        <v>2</v>
      </c>
      <c r="C46">
        <v>999.9</v>
      </c>
      <c r="F46">
        <v>-17</v>
      </c>
      <c r="AR46">
        <v>1062.3</v>
      </c>
      <c r="AS46">
        <v>1063.9780000000001</v>
      </c>
      <c r="AT46">
        <v>1065.5009</v>
      </c>
      <c r="AU46">
        <v>1067.0238000000002</v>
      </c>
      <c r="AV46">
        <v>1068.5467000000001</v>
      </c>
      <c r="AW46">
        <v>1070.0696000000003</v>
      </c>
      <c r="AX46">
        <v>1071.5925000000002</v>
      </c>
      <c r="AY46">
        <v>1073.067788888889</v>
      </c>
      <c r="AZ46">
        <v>1074.5430777777779</v>
      </c>
      <c r="BA46">
        <v>1076.0183666666667</v>
      </c>
      <c r="BB46">
        <v>1077.4936555555555</v>
      </c>
      <c r="BC46">
        <v>1078.2312999999999</v>
      </c>
      <c r="BD46">
        <v>1078.9465625</v>
      </c>
      <c r="BE46">
        <v>1080.3770875</v>
      </c>
      <c r="BF46">
        <v>1081.8076125</v>
      </c>
      <c r="BG46">
        <v>1083.2381375</v>
      </c>
      <c r="BH46">
        <v>1083.9534000000001</v>
      </c>
      <c r="BI46">
        <v>1084.6481857142858</v>
      </c>
      <c r="BJ46">
        <v>1086.0377571428571</v>
      </c>
      <c r="BK46">
        <v>1087.4273285714287</v>
      </c>
      <c r="BL46">
        <v>1088.8169</v>
      </c>
      <c r="BM46">
        <v>1090.1693666666667</v>
      </c>
      <c r="BN46">
        <v>1091.5218333333332</v>
      </c>
      <c r="BO46">
        <v>1092.8742999999999</v>
      </c>
      <c r="BQ46">
        <v>-3</v>
      </c>
    </row>
    <row r="47" spans="2:69" x14ac:dyDescent="0.25">
      <c r="B47">
        <v>3</v>
      </c>
      <c r="C47">
        <v>1000</v>
      </c>
      <c r="F47">
        <v>-16</v>
      </c>
      <c r="AR47">
        <v>1062.0999999999999</v>
      </c>
      <c r="AS47">
        <v>1063.6290000000001</v>
      </c>
      <c r="AT47">
        <v>1065.1442000000002</v>
      </c>
      <c r="AU47">
        <v>1066.6594000000002</v>
      </c>
      <c r="AV47">
        <v>1068.1746000000001</v>
      </c>
      <c r="AW47">
        <v>1069.6898000000001</v>
      </c>
      <c r="AX47">
        <v>1071.2050000000002</v>
      </c>
      <c r="AY47">
        <v>1072.673088888889</v>
      </c>
      <c r="AZ47">
        <v>1074.1411777777778</v>
      </c>
      <c r="BA47">
        <v>1075.6092666666668</v>
      </c>
      <c r="BB47">
        <v>1077.0773555555556</v>
      </c>
      <c r="BC47">
        <v>1077.8114</v>
      </c>
      <c r="BD47">
        <v>1078.52325</v>
      </c>
      <c r="BE47">
        <v>1079.94695</v>
      </c>
      <c r="BF47">
        <v>1081.3706500000001</v>
      </c>
      <c r="BG47">
        <v>1082.7943500000001</v>
      </c>
      <c r="BH47">
        <v>1083.5062</v>
      </c>
      <c r="BI47">
        <v>1084.1977714285715</v>
      </c>
      <c r="BJ47">
        <v>1085.5809142857145</v>
      </c>
      <c r="BK47">
        <v>1086.9640571428572</v>
      </c>
      <c r="BL47">
        <v>1088.3472000000002</v>
      </c>
      <c r="BM47">
        <v>1089.6936000000001</v>
      </c>
      <c r="BN47">
        <v>1091.0400000000002</v>
      </c>
      <c r="BO47">
        <v>1092.3864000000001</v>
      </c>
      <c r="BQ47">
        <v>-2</v>
      </c>
    </row>
    <row r="48" spans="2:69" x14ac:dyDescent="0.25">
      <c r="B48">
        <v>4</v>
      </c>
      <c r="C48">
        <v>1000</v>
      </c>
      <c r="F48">
        <v>-15</v>
      </c>
      <c r="AM48">
        <v>1054.778</v>
      </c>
      <c r="AN48">
        <v>1055.550909090909</v>
      </c>
      <c r="AO48">
        <v>1057.0967272727273</v>
      </c>
      <c r="AP48">
        <v>1058.6425454545456</v>
      </c>
      <c r="AQ48">
        <v>1060.1883636363639</v>
      </c>
      <c r="AR48">
        <v>1061.7341818181819</v>
      </c>
      <c r="AS48">
        <v>1063.2800000000002</v>
      </c>
      <c r="AT48">
        <v>1064.7875000000001</v>
      </c>
      <c r="AU48">
        <v>1066.2950000000001</v>
      </c>
      <c r="AV48">
        <v>1067.8025000000002</v>
      </c>
      <c r="AW48">
        <v>1069.3100000000002</v>
      </c>
      <c r="AX48">
        <v>1070.8175000000001</v>
      </c>
      <c r="AY48">
        <v>1072.2783888888889</v>
      </c>
      <c r="AZ48">
        <v>1073.7392777777777</v>
      </c>
      <c r="BA48">
        <v>1075.2001666666667</v>
      </c>
      <c r="BB48">
        <v>1076.6610555555555</v>
      </c>
      <c r="BC48">
        <v>1077.3915</v>
      </c>
      <c r="BD48">
        <v>1078.0999374999999</v>
      </c>
      <c r="BE48">
        <v>1079.5168125</v>
      </c>
      <c r="BF48">
        <v>1080.9336875000001</v>
      </c>
      <c r="BG48">
        <v>1082.3505625000003</v>
      </c>
      <c r="BH48">
        <v>1083.0590000000002</v>
      </c>
      <c r="BI48">
        <v>1083.7473571428573</v>
      </c>
      <c r="BJ48">
        <v>1085.1240714285716</v>
      </c>
      <c r="BK48">
        <v>1086.5007857142857</v>
      </c>
      <c r="BL48">
        <v>1087.8775000000001</v>
      </c>
      <c r="BM48">
        <v>1089.2178333333334</v>
      </c>
      <c r="BN48">
        <v>1090.5581666666667</v>
      </c>
      <c r="BO48">
        <v>1091.8985</v>
      </c>
      <c r="BQ48">
        <v>-1</v>
      </c>
    </row>
    <row r="49" spans="2:69" x14ac:dyDescent="0.25">
      <c r="B49">
        <v>5</v>
      </c>
      <c r="C49">
        <v>1000</v>
      </c>
      <c r="F49">
        <v>-14</v>
      </c>
      <c r="AM49">
        <v>1054.4626000000001</v>
      </c>
      <c r="AN49">
        <v>1055.2324545454546</v>
      </c>
      <c r="AO49">
        <v>1056.7721636363638</v>
      </c>
      <c r="AP49">
        <v>1058.3118727272729</v>
      </c>
      <c r="AQ49">
        <v>1059.8515818181818</v>
      </c>
      <c r="AR49">
        <v>1061.3912909090909</v>
      </c>
      <c r="AS49">
        <v>1062.931</v>
      </c>
      <c r="AT49">
        <v>1064.4308000000001</v>
      </c>
      <c r="AU49">
        <v>1065.9306000000001</v>
      </c>
      <c r="AV49">
        <v>1067.4304</v>
      </c>
      <c r="AW49">
        <v>1068.9302</v>
      </c>
      <c r="AX49">
        <v>1070.43</v>
      </c>
      <c r="AY49">
        <v>1071.8836888888889</v>
      </c>
      <c r="AZ49">
        <v>1073.3373777777776</v>
      </c>
      <c r="BA49">
        <v>1074.7910666666667</v>
      </c>
      <c r="BB49">
        <v>1076.2447555555555</v>
      </c>
      <c r="BC49">
        <v>1076.9715999999999</v>
      </c>
      <c r="BD49">
        <v>1077.6766249999998</v>
      </c>
      <c r="BE49">
        <v>1079.086675</v>
      </c>
      <c r="BF49">
        <v>1080.496725</v>
      </c>
      <c r="BG49">
        <v>1081.9067750000002</v>
      </c>
      <c r="BH49">
        <v>1082.6118000000001</v>
      </c>
      <c r="BI49">
        <v>1083.296942857143</v>
      </c>
      <c r="BJ49">
        <v>1084.6672285714287</v>
      </c>
      <c r="BK49">
        <v>1086.0375142857142</v>
      </c>
      <c r="BL49">
        <v>1087.4078</v>
      </c>
      <c r="BM49">
        <v>1088.7420666666667</v>
      </c>
      <c r="BN49">
        <v>1090.0763333333332</v>
      </c>
      <c r="BO49">
        <v>1091.4105999999999</v>
      </c>
      <c r="BQ49">
        <v>0</v>
      </c>
    </row>
    <row r="50" spans="2:69" x14ac:dyDescent="0.25">
      <c r="B50">
        <v>6</v>
      </c>
      <c r="C50">
        <v>999.9</v>
      </c>
      <c r="F50">
        <v>-13</v>
      </c>
      <c r="AM50">
        <v>1054.1472000000001</v>
      </c>
      <c r="AN50">
        <v>1054.9140000000002</v>
      </c>
      <c r="AO50">
        <v>1056.4476000000002</v>
      </c>
      <c r="AP50">
        <v>1057.9812000000002</v>
      </c>
      <c r="AQ50">
        <v>1059.5148000000002</v>
      </c>
      <c r="AR50">
        <v>1061.0484000000001</v>
      </c>
      <c r="AS50">
        <v>1062.5820000000001</v>
      </c>
      <c r="AT50">
        <v>1064.0741</v>
      </c>
      <c r="AU50">
        <v>1065.5662</v>
      </c>
      <c r="AV50">
        <v>1067.0583000000001</v>
      </c>
      <c r="AW50">
        <v>1068.5504000000001</v>
      </c>
      <c r="AX50">
        <v>1070.0425</v>
      </c>
      <c r="AY50">
        <v>1071.4889888888888</v>
      </c>
      <c r="AZ50">
        <v>1072.9354777777778</v>
      </c>
      <c r="BA50">
        <v>1074.3819666666666</v>
      </c>
      <c r="BB50">
        <v>1075.8284555555556</v>
      </c>
      <c r="BC50">
        <v>1076.5517</v>
      </c>
      <c r="BD50">
        <v>1077.2533125</v>
      </c>
      <c r="BE50">
        <v>1078.6565375</v>
      </c>
      <c r="BF50">
        <v>1080.0597625</v>
      </c>
      <c r="BG50">
        <v>1081.4629875000001</v>
      </c>
      <c r="BH50">
        <v>1082.1646000000001</v>
      </c>
      <c r="BI50">
        <v>1082.8465285714287</v>
      </c>
      <c r="BJ50">
        <v>1084.2103857142858</v>
      </c>
      <c r="BK50">
        <v>1085.574242857143</v>
      </c>
      <c r="BL50">
        <v>1086.9381000000001</v>
      </c>
      <c r="BM50">
        <v>1088.2663</v>
      </c>
      <c r="BN50">
        <v>1089.5945000000002</v>
      </c>
      <c r="BO50">
        <v>1090.9227000000001</v>
      </c>
      <c r="BQ50">
        <v>1</v>
      </c>
    </row>
    <row r="51" spans="2:69" x14ac:dyDescent="0.25">
      <c r="B51">
        <v>7</v>
      </c>
      <c r="C51">
        <v>999.9</v>
      </c>
      <c r="F51">
        <v>-12</v>
      </c>
      <c r="AM51">
        <v>1053.8317999999999</v>
      </c>
      <c r="AN51">
        <v>1054.5955454545453</v>
      </c>
      <c r="AO51">
        <v>1056.1230363636364</v>
      </c>
      <c r="AP51">
        <v>1057.6505272727272</v>
      </c>
      <c r="AQ51">
        <v>1059.1780181818183</v>
      </c>
      <c r="AR51">
        <v>1060.7055090909091</v>
      </c>
      <c r="AS51">
        <v>1062.2330000000002</v>
      </c>
      <c r="AT51">
        <v>1063.7174000000002</v>
      </c>
      <c r="AU51">
        <v>1065.2018000000003</v>
      </c>
      <c r="AV51">
        <v>1066.6862000000001</v>
      </c>
      <c r="AW51">
        <v>1068.1706000000001</v>
      </c>
      <c r="AX51">
        <v>1069.6550000000002</v>
      </c>
      <c r="AY51">
        <v>1071.094288888889</v>
      </c>
      <c r="AZ51">
        <v>1072.5335777777777</v>
      </c>
      <c r="BA51">
        <v>1073.9728666666667</v>
      </c>
      <c r="BB51">
        <v>1075.4121555555555</v>
      </c>
      <c r="BC51">
        <v>1076.1317999999999</v>
      </c>
      <c r="BD51">
        <v>1076.83</v>
      </c>
      <c r="BE51">
        <v>1078.2264</v>
      </c>
      <c r="BF51">
        <v>1079.6227999999999</v>
      </c>
      <c r="BG51">
        <v>1081.0192</v>
      </c>
      <c r="BH51">
        <v>1081.7174</v>
      </c>
      <c r="BI51">
        <v>1082.3961142857142</v>
      </c>
      <c r="BJ51">
        <v>1083.7535428571427</v>
      </c>
      <c r="BK51">
        <v>1085.1109714285715</v>
      </c>
      <c r="BL51">
        <v>1086.4684</v>
      </c>
      <c r="BM51">
        <v>1087.7905333333333</v>
      </c>
      <c r="BN51">
        <v>1089.1126666666667</v>
      </c>
      <c r="BO51">
        <v>1090.4348</v>
      </c>
      <c r="BQ51">
        <v>2</v>
      </c>
    </row>
    <row r="52" spans="2:69" x14ac:dyDescent="0.25">
      <c r="B52">
        <v>8</v>
      </c>
      <c r="C52">
        <v>999.8</v>
      </c>
      <c r="F52">
        <v>-11</v>
      </c>
      <c r="AM52">
        <v>1053.5164</v>
      </c>
      <c r="AN52">
        <v>1054.2770909090909</v>
      </c>
      <c r="AO52">
        <v>1055.7984727272726</v>
      </c>
      <c r="AP52">
        <v>1057.3198545454545</v>
      </c>
      <c r="AQ52">
        <v>1058.8412363636364</v>
      </c>
      <c r="AR52">
        <v>1060.3626181818181</v>
      </c>
      <c r="AS52">
        <v>1061.884</v>
      </c>
      <c r="AT52">
        <v>1063.3607</v>
      </c>
      <c r="AU52">
        <v>1064.8374000000001</v>
      </c>
      <c r="AV52">
        <v>1066.3141000000001</v>
      </c>
      <c r="AW52">
        <v>1067.7908000000002</v>
      </c>
      <c r="AX52">
        <v>1069.2675000000002</v>
      </c>
      <c r="AY52">
        <v>1070.6995888888889</v>
      </c>
      <c r="AZ52">
        <v>1072.1316777777779</v>
      </c>
      <c r="BA52">
        <v>1073.5637666666667</v>
      </c>
      <c r="BB52">
        <v>1074.9958555555556</v>
      </c>
      <c r="BC52">
        <v>1075.7119</v>
      </c>
      <c r="BD52">
        <v>1076.4066875000001</v>
      </c>
      <c r="BE52">
        <v>1077.7962625</v>
      </c>
      <c r="BF52">
        <v>1079.1858375000002</v>
      </c>
      <c r="BG52">
        <v>1080.5754125000001</v>
      </c>
      <c r="BH52">
        <v>1081.2702000000002</v>
      </c>
      <c r="BI52">
        <v>1081.9457000000002</v>
      </c>
      <c r="BJ52">
        <v>1083.2967000000001</v>
      </c>
      <c r="BK52">
        <v>1084.6477000000002</v>
      </c>
      <c r="BL52">
        <v>1085.9987000000001</v>
      </c>
      <c r="BM52">
        <v>1087.3147666666669</v>
      </c>
      <c r="BN52">
        <v>1088.6308333333334</v>
      </c>
      <c r="BO52">
        <v>1089.9469000000001</v>
      </c>
      <c r="BQ52">
        <v>3</v>
      </c>
    </row>
    <row r="53" spans="2:69" x14ac:dyDescent="0.25">
      <c r="B53">
        <v>9</v>
      </c>
      <c r="C53">
        <v>999.8</v>
      </c>
      <c r="F53">
        <v>-10</v>
      </c>
      <c r="AE53">
        <v>1042.2370000000001</v>
      </c>
      <c r="AF53">
        <v>1043.0201428571429</v>
      </c>
      <c r="AG53">
        <v>1044.5864285714285</v>
      </c>
      <c r="AH53">
        <v>1046.1527142857144</v>
      </c>
      <c r="AI53">
        <v>1047.7190000000001</v>
      </c>
      <c r="AJ53">
        <v>1049.2852857142857</v>
      </c>
      <c r="AK53">
        <v>1050.8515714285716</v>
      </c>
      <c r="AL53">
        <v>1052.4178571428572</v>
      </c>
      <c r="AM53">
        <v>1053.201</v>
      </c>
      <c r="AN53">
        <v>1053.9586363636363</v>
      </c>
      <c r="AO53">
        <v>1055.473909090909</v>
      </c>
      <c r="AP53">
        <v>1056.9891818181818</v>
      </c>
      <c r="AQ53">
        <v>1058.5044545454546</v>
      </c>
      <c r="AR53">
        <v>1060.0197272727273</v>
      </c>
      <c r="AS53">
        <v>1061.5350000000001</v>
      </c>
      <c r="AT53">
        <v>1063.0040000000001</v>
      </c>
      <c r="AU53">
        <v>1064.4730000000002</v>
      </c>
      <c r="AV53">
        <v>1065.942</v>
      </c>
      <c r="AW53">
        <v>1067.4110000000001</v>
      </c>
      <c r="AX53">
        <v>1068.8800000000001</v>
      </c>
      <c r="AY53">
        <v>1070.3048888888889</v>
      </c>
      <c r="AZ53">
        <v>1071.7297777777778</v>
      </c>
      <c r="BA53">
        <v>1073.1546666666666</v>
      </c>
      <c r="BB53">
        <v>1074.5795555555555</v>
      </c>
      <c r="BC53">
        <v>1075.2919999999999</v>
      </c>
      <c r="BD53">
        <v>1075.983375</v>
      </c>
      <c r="BE53">
        <v>1077.366125</v>
      </c>
      <c r="BF53">
        <v>1078.748875</v>
      </c>
      <c r="BG53">
        <v>1080.131625</v>
      </c>
      <c r="BH53">
        <v>1080.8230000000001</v>
      </c>
      <c r="BI53">
        <v>1081.4952857142857</v>
      </c>
      <c r="BJ53">
        <v>1082.8398571428572</v>
      </c>
      <c r="BK53">
        <v>1084.1844285714285</v>
      </c>
      <c r="BL53">
        <v>1085.529</v>
      </c>
      <c r="BM53">
        <v>1086.8389999999999</v>
      </c>
      <c r="BN53">
        <v>1088.1490000000001</v>
      </c>
      <c r="BO53">
        <v>1089.4590000000001</v>
      </c>
      <c r="BQ53">
        <v>4</v>
      </c>
    </row>
    <row r="54" spans="2:69" x14ac:dyDescent="0.25">
      <c r="B54">
        <v>10</v>
      </c>
      <c r="C54">
        <v>999.7</v>
      </c>
      <c r="F54">
        <v>-9</v>
      </c>
      <c r="AE54">
        <v>1041.9431</v>
      </c>
      <c r="AF54">
        <v>1042.7222785714284</v>
      </c>
      <c r="AG54">
        <v>1044.2806357142856</v>
      </c>
      <c r="AH54">
        <v>1045.8389928571428</v>
      </c>
      <c r="AI54">
        <v>1047.39735</v>
      </c>
      <c r="AJ54">
        <v>1048.9557071428571</v>
      </c>
      <c r="AK54">
        <v>1050.5140642857143</v>
      </c>
      <c r="AL54">
        <v>1052.0724214285715</v>
      </c>
      <c r="AM54">
        <v>1052.8516</v>
      </c>
      <c r="AN54">
        <v>1053.6055363636362</v>
      </c>
      <c r="AO54">
        <v>1055.113409090909</v>
      </c>
      <c r="AP54">
        <v>1056.6212818181818</v>
      </c>
      <c r="AQ54">
        <v>1058.1291545454546</v>
      </c>
      <c r="AR54">
        <v>1059.6370272727272</v>
      </c>
      <c r="AS54">
        <v>1061.1449</v>
      </c>
      <c r="AT54">
        <v>1062.6069600000001</v>
      </c>
      <c r="AU54">
        <v>1064.0690200000001</v>
      </c>
      <c r="AV54">
        <v>1065.53108</v>
      </c>
      <c r="AW54">
        <v>1066.99314</v>
      </c>
      <c r="AX54">
        <v>1068.4552000000001</v>
      </c>
      <c r="AY54">
        <v>1069.8735333333334</v>
      </c>
      <c r="AZ54">
        <v>1071.2918666666667</v>
      </c>
      <c r="BA54">
        <v>1072.7102</v>
      </c>
      <c r="BB54">
        <v>1074.1285333333333</v>
      </c>
      <c r="BC54">
        <v>1074.8377</v>
      </c>
      <c r="BD54">
        <v>1075.5260125</v>
      </c>
      <c r="BE54">
        <v>1076.9026375000001</v>
      </c>
      <c r="BF54">
        <v>1078.2792625</v>
      </c>
      <c r="BG54">
        <v>1079.6558875000001</v>
      </c>
      <c r="BH54">
        <v>1080.3442</v>
      </c>
      <c r="BI54">
        <v>1081.0135857142857</v>
      </c>
      <c r="BJ54">
        <v>1082.352357142857</v>
      </c>
      <c r="BK54">
        <v>1083.6911285714286</v>
      </c>
      <c r="BL54">
        <v>1085.0299</v>
      </c>
      <c r="BM54">
        <v>1086.3343666666667</v>
      </c>
      <c r="BN54">
        <v>1087.6388333333334</v>
      </c>
      <c r="BO54">
        <v>1088.9433000000001</v>
      </c>
      <c r="BQ54">
        <v>5</v>
      </c>
    </row>
    <row r="55" spans="2:69" x14ac:dyDescent="0.25">
      <c r="B55">
        <v>11</v>
      </c>
      <c r="C55">
        <v>999.6</v>
      </c>
      <c r="F55">
        <v>-8</v>
      </c>
      <c r="AE55">
        <v>1041.6492000000001</v>
      </c>
      <c r="AF55">
        <v>1042.4244142857144</v>
      </c>
      <c r="AG55">
        <v>1043.9748428571429</v>
      </c>
      <c r="AH55">
        <v>1045.5252714285716</v>
      </c>
      <c r="AI55">
        <v>1047.0757000000001</v>
      </c>
      <c r="AJ55">
        <v>1048.6261285714286</v>
      </c>
      <c r="AK55">
        <v>1050.1765571428573</v>
      </c>
      <c r="AL55">
        <v>1051.7269857142858</v>
      </c>
      <c r="AM55">
        <v>1052.5022000000001</v>
      </c>
      <c r="AN55">
        <v>1053.2524363636364</v>
      </c>
      <c r="AO55">
        <v>1054.7529090909093</v>
      </c>
      <c r="AP55">
        <v>1056.2533818181819</v>
      </c>
      <c r="AQ55">
        <v>1057.7538545454547</v>
      </c>
      <c r="AR55">
        <v>1059.2543272727273</v>
      </c>
      <c r="AS55">
        <v>1060.7548000000002</v>
      </c>
      <c r="AT55">
        <v>1062.2099200000002</v>
      </c>
      <c r="AU55">
        <v>1063.6650400000001</v>
      </c>
      <c r="AV55">
        <v>1065.1201600000002</v>
      </c>
      <c r="AW55">
        <v>1066.57528</v>
      </c>
      <c r="AX55">
        <v>1068.0304000000001</v>
      </c>
      <c r="AY55">
        <v>1069.4421777777779</v>
      </c>
      <c r="AZ55">
        <v>1070.8539555555556</v>
      </c>
      <c r="BA55">
        <v>1072.2657333333334</v>
      </c>
      <c r="BB55">
        <v>1073.677511111111</v>
      </c>
      <c r="BC55">
        <v>1074.3833999999999</v>
      </c>
      <c r="BD55">
        <v>1075.0686499999999</v>
      </c>
      <c r="BE55">
        <v>1076.4391499999999</v>
      </c>
      <c r="BF55">
        <v>1077.8096500000001</v>
      </c>
      <c r="BG55">
        <v>1079.1801500000001</v>
      </c>
      <c r="BH55">
        <v>1079.8654000000001</v>
      </c>
      <c r="BI55">
        <v>1080.5318857142859</v>
      </c>
      <c r="BJ55">
        <v>1081.8648571428573</v>
      </c>
      <c r="BK55">
        <v>1083.1978285714285</v>
      </c>
      <c r="BL55">
        <v>1084.5308</v>
      </c>
      <c r="BM55">
        <v>1085.8297333333333</v>
      </c>
      <c r="BN55">
        <v>1087.1286666666667</v>
      </c>
      <c r="BO55">
        <v>1088.4276</v>
      </c>
      <c r="BQ55">
        <v>6</v>
      </c>
    </row>
    <row r="56" spans="2:69" x14ac:dyDescent="0.25">
      <c r="B56">
        <v>12</v>
      </c>
      <c r="C56">
        <v>999.4</v>
      </c>
      <c r="F56">
        <v>-7</v>
      </c>
      <c r="AE56">
        <v>1041.3553000000002</v>
      </c>
      <c r="AF56">
        <v>1042.1265500000002</v>
      </c>
      <c r="AG56">
        <v>1043.6690500000002</v>
      </c>
      <c r="AH56">
        <v>1045.2115500000002</v>
      </c>
      <c r="AI56">
        <v>1046.75405</v>
      </c>
      <c r="AJ56">
        <v>1048.29655</v>
      </c>
      <c r="AK56">
        <v>1049.83905</v>
      </c>
      <c r="AL56">
        <v>1051.3815500000001</v>
      </c>
      <c r="AM56">
        <v>1052.1528000000001</v>
      </c>
      <c r="AN56">
        <v>1052.8993363636364</v>
      </c>
      <c r="AO56">
        <v>1054.3924090909093</v>
      </c>
      <c r="AP56">
        <v>1055.8854818181819</v>
      </c>
      <c r="AQ56">
        <v>1057.3785545454546</v>
      </c>
      <c r="AR56">
        <v>1058.8716272727274</v>
      </c>
      <c r="AS56">
        <v>1060.3647000000001</v>
      </c>
      <c r="AT56">
        <v>1061.8128800000002</v>
      </c>
      <c r="AU56">
        <v>1063.26106</v>
      </c>
      <c r="AV56">
        <v>1064.7092400000001</v>
      </c>
      <c r="AW56">
        <v>1066.15742</v>
      </c>
      <c r="AX56">
        <v>1067.6056000000001</v>
      </c>
      <c r="AY56">
        <v>1069.0108222222223</v>
      </c>
      <c r="AZ56">
        <v>1070.4160444444444</v>
      </c>
      <c r="BA56">
        <v>1071.8212666666666</v>
      </c>
      <c r="BB56">
        <v>1073.2264888888888</v>
      </c>
      <c r="BC56">
        <v>1073.9290999999998</v>
      </c>
      <c r="BD56">
        <v>1074.6112874999999</v>
      </c>
      <c r="BE56">
        <v>1075.9756625</v>
      </c>
      <c r="BF56">
        <v>1077.3400374999999</v>
      </c>
      <c r="BG56">
        <v>1078.7044125</v>
      </c>
      <c r="BH56">
        <v>1079.3866</v>
      </c>
      <c r="BI56">
        <v>1080.0501857142858</v>
      </c>
      <c r="BJ56">
        <v>1081.3773571428571</v>
      </c>
      <c r="BK56">
        <v>1082.7045285714287</v>
      </c>
      <c r="BL56">
        <v>1084.0317</v>
      </c>
      <c r="BM56">
        <v>1085.3251</v>
      </c>
      <c r="BN56">
        <v>1086.6185</v>
      </c>
      <c r="BO56">
        <v>1087.9119000000001</v>
      </c>
      <c r="BQ56">
        <v>7</v>
      </c>
    </row>
    <row r="57" spans="2:69" x14ac:dyDescent="0.25">
      <c r="B57">
        <v>13</v>
      </c>
      <c r="C57">
        <v>999.3</v>
      </c>
      <c r="F57">
        <v>-6</v>
      </c>
      <c r="AE57">
        <v>1041.0614</v>
      </c>
      <c r="AF57">
        <v>1041.8286857142857</v>
      </c>
      <c r="AG57">
        <v>1043.3632571428573</v>
      </c>
      <c r="AH57">
        <v>1044.8978285714286</v>
      </c>
      <c r="AI57">
        <v>1046.4324000000001</v>
      </c>
      <c r="AJ57">
        <v>1047.9669714285715</v>
      </c>
      <c r="AK57">
        <v>1049.5015428571428</v>
      </c>
      <c r="AL57">
        <v>1051.0361142857143</v>
      </c>
      <c r="AM57">
        <v>1051.8034</v>
      </c>
      <c r="AN57">
        <v>1052.5462363636364</v>
      </c>
      <c r="AO57">
        <v>1054.031909090909</v>
      </c>
      <c r="AP57">
        <v>1055.5175818181817</v>
      </c>
      <c r="AQ57">
        <v>1057.0032545454546</v>
      </c>
      <c r="AR57">
        <v>1058.4889272727273</v>
      </c>
      <c r="AS57">
        <v>1059.9746</v>
      </c>
      <c r="AT57">
        <v>1061.4158400000001</v>
      </c>
      <c r="AU57">
        <v>1062.85708</v>
      </c>
      <c r="AV57">
        <v>1064.2983200000001</v>
      </c>
      <c r="AW57">
        <v>1065.73956</v>
      </c>
      <c r="AX57">
        <v>1067.1808000000001</v>
      </c>
      <c r="AY57">
        <v>1068.5794666666668</v>
      </c>
      <c r="AZ57">
        <v>1069.9781333333333</v>
      </c>
      <c r="BA57">
        <v>1071.3768</v>
      </c>
      <c r="BB57">
        <v>1072.7754666666667</v>
      </c>
      <c r="BC57">
        <v>1073.4748</v>
      </c>
      <c r="BD57">
        <v>1074.1539250000001</v>
      </c>
      <c r="BE57">
        <v>1075.5121750000001</v>
      </c>
      <c r="BF57">
        <v>1076.8704250000001</v>
      </c>
      <c r="BG57">
        <v>1078.2286750000001</v>
      </c>
      <c r="BH57">
        <v>1078.9078000000002</v>
      </c>
      <c r="BI57">
        <v>1079.5684857142858</v>
      </c>
      <c r="BJ57">
        <v>1080.8898571428572</v>
      </c>
      <c r="BK57">
        <v>1082.2112285714286</v>
      </c>
      <c r="BL57">
        <v>1083.5326</v>
      </c>
      <c r="BM57">
        <v>1084.8204666666666</v>
      </c>
      <c r="BN57">
        <v>1086.1083333333333</v>
      </c>
      <c r="BO57">
        <v>1087.3961999999999</v>
      </c>
      <c r="BQ57">
        <v>8</v>
      </c>
    </row>
    <row r="58" spans="2:69" x14ac:dyDescent="0.25">
      <c r="B58">
        <v>14</v>
      </c>
      <c r="C58">
        <v>999.1</v>
      </c>
      <c r="F58">
        <v>-5</v>
      </c>
      <c r="U58">
        <v>1025.7919999999999</v>
      </c>
      <c r="V58">
        <v>1027.3683684210525</v>
      </c>
      <c r="W58">
        <v>1028.9447368421052</v>
      </c>
      <c r="X58">
        <v>1030.5211052631578</v>
      </c>
      <c r="Y58">
        <v>1032.0974736842104</v>
      </c>
      <c r="Z58">
        <v>1033.673842105263</v>
      </c>
      <c r="AA58">
        <v>1035.2502105263156</v>
      </c>
      <c r="AB58">
        <v>1036.8265789473683</v>
      </c>
      <c r="AC58">
        <v>1038.4029473684209</v>
      </c>
      <c r="AD58">
        <v>1039.9793157894735</v>
      </c>
      <c r="AE58">
        <v>1040.7674999999999</v>
      </c>
      <c r="AF58">
        <v>1041.5308214285715</v>
      </c>
      <c r="AG58">
        <v>1043.0574642857143</v>
      </c>
      <c r="AH58">
        <v>1044.5841071428572</v>
      </c>
      <c r="AI58">
        <v>1046.1107500000001</v>
      </c>
      <c r="AJ58">
        <v>1047.6373928571429</v>
      </c>
      <c r="AK58">
        <v>1049.1640357142858</v>
      </c>
      <c r="AL58">
        <v>1050.6906785714286</v>
      </c>
      <c r="AM58">
        <v>1051.4540000000002</v>
      </c>
      <c r="AN58">
        <v>1052.1931363636365</v>
      </c>
      <c r="AO58">
        <v>1053.6714090909093</v>
      </c>
      <c r="AP58">
        <v>1055.149681818182</v>
      </c>
      <c r="AQ58">
        <v>1056.6279545454545</v>
      </c>
      <c r="AR58">
        <v>1058.1062272727272</v>
      </c>
      <c r="AS58">
        <v>1059.5844999999999</v>
      </c>
      <c r="AT58">
        <v>1061.0188000000001</v>
      </c>
      <c r="AU58">
        <v>1062.4530999999999</v>
      </c>
      <c r="AV58">
        <v>1063.8874000000001</v>
      </c>
      <c r="AW58">
        <v>1065.3217</v>
      </c>
      <c r="AX58">
        <v>1066.7560000000001</v>
      </c>
      <c r="AY58">
        <v>1068.1481111111111</v>
      </c>
      <c r="AZ58">
        <v>1069.5402222222224</v>
      </c>
      <c r="BA58">
        <v>1070.9323333333334</v>
      </c>
      <c r="BB58">
        <v>1072.3244444444445</v>
      </c>
      <c r="BC58">
        <v>1073.0205000000001</v>
      </c>
      <c r="BD58">
        <v>1073.6965625</v>
      </c>
      <c r="BE58">
        <v>1075.0486875000001</v>
      </c>
      <c r="BF58">
        <v>1076.4008125</v>
      </c>
      <c r="BG58">
        <v>1077.7529375000001</v>
      </c>
      <c r="BH58">
        <v>1078.4290000000001</v>
      </c>
      <c r="BI58">
        <v>1079.0867857142857</v>
      </c>
      <c r="BJ58">
        <v>1080.4023571428572</v>
      </c>
      <c r="BK58">
        <v>1081.7179285714285</v>
      </c>
      <c r="BL58">
        <v>1083.0335</v>
      </c>
      <c r="BM58">
        <v>1084.3158333333333</v>
      </c>
      <c r="BN58">
        <v>1085.5981666666667</v>
      </c>
      <c r="BO58">
        <v>1086.8805</v>
      </c>
      <c r="BQ58">
        <v>9</v>
      </c>
    </row>
    <row r="59" spans="2:69" x14ac:dyDescent="0.25">
      <c r="B59">
        <v>15</v>
      </c>
      <c r="C59">
        <v>999</v>
      </c>
      <c r="F59">
        <v>-4</v>
      </c>
      <c r="U59">
        <v>1025.5647999999999</v>
      </c>
      <c r="V59">
        <v>1027.1341473684211</v>
      </c>
      <c r="W59">
        <v>1028.703494736842</v>
      </c>
      <c r="X59">
        <v>1030.2728421052632</v>
      </c>
      <c r="Y59">
        <v>1031.8421894736841</v>
      </c>
      <c r="Z59">
        <v>1033.4115368421053</v>
      </c>
      <c r="AA59">
        <v>1034.9808842105263</v>
      </c>
      <c r="AB59">
        <v>1036.5502315789474</v>
      </c>
      <c r="AC59">
        <v>1038.1195789473684</v>
      </c>
      <c r="AD59">
        <v>1039.6889263157896</v>
      </c>
      <c r="AE59">
        <v>1040.4736</v>
      </c>
      <c r="AF59">
        <v>1041.2329571428572</v>
      </c>
      <c r="AG59">
        <v>1042.7516714285714</v>
      </c>
      <c r="AH59">
        <v>1044.2703857142858</v>
      </c>
      <c r="AI59">
        <v>1045.7891</v>
      </c>
      <c r="AJ59">
        <v>1047.3078142857144</v>
      </c>
      <c r="AK59">
        <v>1048.8265285714288</v>
      </c>
      <c r="AL59">
        <v>1050.3452428571429</v>
      </c>
      <c r="AM59">
        <v>1051.1046000000001</v>
      </c>
      <c r="AN59">
        <v>1051.8400363636365</v>
      </c>
      <c r="AO59">
        <v>1053.3109090909093</v>
      </c>
      <c r="AP59">
        <v>1054.781781818182</v>
      </c>
      <c r="AQ59">
        <v>1056.2526545454546</v>
      </c>
      <c r="AR59">
        <v>1057.7235272727273</v>
      </c>
      <c r="AS59">
        <v>1059.1944000000001</v>
      </c>
      <c r="AT59">
        <v>1060.62176</v>
      </c>
      <c r="AU59">
        <v>1062.0491200000001</v>
      </c>
      <c r="AV59">
        <v>1063.47648</v>
      </c>
      <c r="AW59">
        <v>1064.9038400000002</v>
      </c>
      <c r="AX59">
        <v>1066.3312000000001</v>
      </c>
      <c r="AY59">
        <v>1067.7167555555557</v>
      </c>
      <c r="AZ59">
        <v>1069.1023111111112</v>
      </c>
      <c r="BA59">
        <v>1070.4878666666666</v>
      </c>
      <c r="BB59">
        <v>1071.8734222222222</v>
      </c>
      <c r="BC59">
        <v>1072.5662</v>
      </c>
      <c r="BD59">
        <v>1073.2392</v>
      </c>
      <c r="BE59">
        <v>1074.5852</v>
      </c>
      <c r="BF59">
        <v>1075.9312</v>
      </c>
      <c r="BG59">
        <v>1077.2772</v>
      </c>
      <c r="BH59">
        <v>1077.9502</v>
      </c>
      <c r="BI59">
        <v>1078.6050857142857</v>
      </c>
      <c r="BJ59">
        <v>1079.914857142857</v>
      </c>
      <c r="BK59">
        <v>1081.2246285714286</v>
      </c>
      <c r="BL59">
        <v>1082.5344</v>
      </c>
      <c r="BM59">
        <v>1083.8112000000001</v>
      </c>
      <c r="BN59">
        <v>1085.088</v>
      </c>
      <c r="BO59">
        <v>1086.3648000000001</v>
      </c>
      <c r="BQ59">
        <v>10</v>
      </c>
    </row>
    <row r="60" spans="2:69" x14ac:dyDescent="0.25">
      <c r="B60">
        <v>16</v>
      </c>
      <c r="C60">
        <v>998.8</v>
      </c>
      <c r="F60">
        <v>-3</v>
      </c>
      <c r="U60">
        <v>1025.3375999999998</v>
      </c>
      <c r="V60">
        <v>1026.8999263157893</v>
      </c>
      <c r="W60">
        <v>1028.4622526315788</v>
      </c>
      <c r="X60">
        <v>1030.0245789473684</v>
      </c>
      <c r="Y60">
        <v>1031.5869052631579</v>
      </c>
      <c r="Z60">
        <v>1033.1492315789474</v>
      </c>
      <c r="AA60">
        <v>1034.7115578947369</v>
      </c>
      <c r="AB60">
        <v>1036.2738842105264</v>
      </c>
      <c r="AC60">
        <v>1037.8362105263159</v>
      </c>
      <c r="AD60">
        <v>1039.3985368421054</v>
      </c>
      <c r="AE60">
        <v>1040.1797000000001</v>
      </c>
      <c r="AF60">
        <v>1040.935092857143</v>
      </c>
      <c r="AG60">
        <v>1042.4458785714287</v>
      </c>
      <c r="AH60">
        <v>1043.9566642857144</v>
      </c>
      <c r="AI60">
        <v>1045.4674500000001</v>
      </c>
      <c r="AJ60">
        <v>1046.9782357142858</v>
      </c>
      <c r="AK60">
        <v>1048.4890214285715</v>
      </c>
      <c r="AL60">
        <v>1049.9998071428572</v>
      </c>
      <c r="AM60">
        <v>1050.7552000000001</v>
      </c>
      <c r="AN60">
        <v>1051.4869363636365</v>
      </c>
      <c r="AO60">
        <v>1052.950409090909</v>
      </c>
      <c r="AP60">
        <v>1054.4138818181818</v>
      </c>
      <c r="AQ60">
        <v>1055.8773545454546</v>
      </c>
      <c r="AR60">
        <v>1057.3408272727272</v>
      </c>
      <c r="AS60">
        <v>1058.8043</v>
      </c>
      <c r="AT60">
        <v>1060.2247199999999</v>
      </c>
      <c r="AU60">
        <v>1061.6451400000001</v>
      </c>
      <c r="AV60">
        <v>1063.06556</v>
      </c>
      <c r="AW60">
        <v>1064.4859800000002</v>
      </c>
      <c r="AX60">
        <v>1065.9064000000001</v>
      </c>
      <c r="AY60">
        <v>1067.2854</v>
      </c>
      <c r="AZ60">
        <v>1068.6643999999999</v>
      </c>
      <c r="BA60">
        <v>1070.0434</v>
      </c>
      <c r="BB60">
        <v>1071.4223999999999</v>
      </c>
      <c r="BC60">
        <v>1072.1118999999999</v>
      </c>
      <c r="BD60">
        <v>1072.7818374999999</v>
      </c>
      <c r="BE60">
        <v>1074.1217125000001</v>
      </c>
      <c r="BF60">
        <v>1075.4615875</v>
      </c>
      <c r="BG60">
        <v>1076.8014625000001</v>
      </c>
      <c r="BH60">
        <v>1077.4714000000001</v>
      </c>
      <c r="BI60">
        <v>1078.1233857142859</v>
      </c>
      <c r="BJ60">
        <v>1079.4273571428573</v>
      </c>
      <c r="BK60">
        <v>1080.7313285714285</v>
      </c>
      <c r="BL60">
        <v>1082.0353</v>
      </c>
      <c r="BM60">
        <v>1083.3065666666666</v>
      </c>
      <c r="BN60">
        <v>1084.5778333333333</v>
      </c>
      <c r="BO60">
        <v>1085.8490999999999</v>
      </c>
      <c r="BQ60">
        <v>11</v>
      </c>
    </row>
    <row r="61" spans="2:69" x14ac:dyDescent="0.25">
      <c r="B61">
        <v>17</v>
      </c>
      <c r="C61">
        <v>998.7</v>
      </c>
      <c r="F61">
        <v>-2</v>
      </c>
      <c r="U61">
        <v>1025.1104</v>
      </c>
      <c r="V61">
        <v>1026.6657052631579</v>
      </c>
      <c r="W61">
        <v>1028.2210105263159</v>
      </c>
      <c r="X61">
        <v>1029.7763157894738</v>
      </c>
      <c r="Y61">
        <v>1031.3316210526316</v>
      </c>
      <c r="Z61">
        <v>1032.8869263157894</v>
      </c>
      <c r="AA61">
        <v>1034.4422315789475</v>
      </c>
      <c r="AB61">
        <v>1035.9975368421053</v>
      </c>
      <c r="AC61">
        <v>1037.5528421052632</v>
      </c>
      <c r="AD61">
        <v>1039.108147368421</v>
      </c>
      <c r="AE61">
        <v>1039.8858</v>
      </c>
      <c r="AF61">
        <v>1040.6372285714285</v>
      </c>
      <c r="AG61">
        <v>1042.1400857142858</v>
      </c>
      <c r="AH61">
        <v>1043.6429428571428</v>
      </c>
      <c r="AI61">
        <v>1045.1458</v>
      </c>
      <c r="AJ61">
        <v>1046.6486571428572</v>
      </c>
      <c r="AK61">
        <v>1048.1515142857143</v>
      </c>
      <c r="AL61">
        <v>1049.6543714285715</v>
      </c>
      <c r="AM61">
        <v>1050.4058</v>
      </c>
      <c r="AN61">
        <v>1051.1338363636364</v>
      </c>
      <c r="AO61">
        <v>1052.589909090909</v>
      </c>
      <c r="AP61">
        <v>1054.0459818181819</v>
      </c>
      <c r="AQ61">
        <v>1055.5020545454545</v>
      </c>
      <c r="AR61">
        <v>1056.9581272727273</v>
      </c>
      <c r="AS61">
        <v>1058.4141999999999</v>
      </c>
      <c r="AT61">
        <v>1059.8276799999999</v>
      </c>
      <c r="AU61">
        <v>1061.24116</v>
      </c>
      <c r="AV61">
        <v>1062.65464</v>
      </c>
      <c r="AW61">
        <v>1064.0681200000001</v>
      </c>
      <c r="AX61">
        <v>1065.4816000000001</v>
      </c>
      <c r="AY61">
        <v>1066.8540444444445</v>
      </c>
      <c r="AZ61">
        <v>1068.226488888889</v>
      </c>
      <c r="BA61">
        <v>1069.5989333333334</v>
      </c>
      <c r="BB61">
        <v>1070.9713777777779</v>
      </c>
      <c r="BC61">
        <v>1071.6576</v>
      </c>
      <c r="BD61">
        <v>1072.3244749999999</v>
      </c>
      <c r="BE61">
        <v>1073.6582250000001</v>
      </c>
      <c r="BF61">
        <v>1074.9919749999999</v>
      </c>
      <c r="BG61">
        <v>1076.3257250000001</v>
      </c>
      <c r="BH61">
        <v>1076.9926</v>
      </c>
      <c r="BI61">
        <v>1077.6416857142858</v>
      </c>
      <c r="BJ61">
        <v>1078.9398571428571</v>
      </c>
      <c r="BK61">
        <v>1080.2380285714287</v>
      </c>
      <c r="BL61">
        <v>1081.5362</v>
      </c>
      <c r="BM61">
        <v>1082.8019333333334</v>
      </c>
      <c r="BN61">
        <v>1084.0676666666666</v>
      </c>
      <c r="BO61">
        <v>1085.3334</v>
      </c>
      <c r="BQ61">
        <v>12</v>
      </c>
    </row>
    <row r="62" spans="2:69" x14ac:dyDescent="0.25">
      <c r="B62">
        <v>18</v>
      </c>
      <c r="C62">
        <v>998.5</v>
      </c>
      <c r="F62">
        <v>-1</v>
      </c>
      <c r="U62">
        <v>1024.8832</v>
      </c>
      <c r="V62">
        <v>1026.4314842105264</v>
      </c>
      <c r="W62">
        <v>1027.9797684210525</v>
      </c>
      <c r="X62">
        <v>1029.5280526315789</v>
      </c>
      <c r="Y62">
        <v>1031.0763368421053</v>
      </c>
      <c r="Z62">
        <v>1032.6246210526315</v>
      </c>
      <c r="AA62">
        <v>1034.1729052631579</v>
      </c>
      <c r="AB62">
        <v>1035.721189473684</v>
      </c>
      <c r="AC62">
        <v>1037.2694736842104</v>
      </c>
      <c r="AD62">
        <v>1038.8177578947368</v>
      </c>
      <c r="AE62">
        <v>1039.5918999999999</v>
      </c>
      <c r="AF62">
        <v>1040.3393642857143</v>
      </c>
      <c r="AG62">
        <v>1041.8342928571428</v>
      </c>
      <c r="AH62">
        <v>1043.3292214285714</v>
      </c>
      <c r="AI62">
        <v>1044.8241499999999</v>
      </c>
      <c r="AJ62">
        <v>1046.3190785714287</v>
      </c>
      <c r="AK62">
        <v>1047.8140071428572</v>
      </c>
      <c r="AL62">
        <v>1049.3089357142858</v>
      </c>
      <c r="AM62">
        <v>1050.0564000000002</v>
      </c>
      <c r="AN62">
        <v>1050.7807363636366</v>
      </c>
      <c r="AO62">
        <v>1052.2294090909093</v>
      </c>
      <c r="AP62">
        <v>1053.6780818181819</v>
      </c>
      <c r="AQ62">
        <v>1055.1267545454546</v>
      </c>
      <c r="AR62">
        <v>1056.5754272727274</v>
      </c>
      <c r="AS62">
        <v>1058.0241000000001</v>
      </c>
      <c r="AT62">
        <v>1059.43064</v>
      </c>
      <c r="AU62">
        <v>1060.83718</v>
      </c>
      <c r="AV62">
        <v>1062.2437200000002</v>
      </c>
      <c r="AW62">
        <v>1063.6502600000001</v>
      </c>
      <c r="AX62">
        <v>1065.0568000000001</v>
      </c>
      <c r="AY62">
        <v>1066.4226888888891</v>
      </c>
      <c r="AZ62">
        <v>1067.7885777777778</v>
      </c>
      <c r="BA62">
        <v>1069.1544666666668</v>
      </c>
      <c r="BB62">
        <v>1070.5203555555556</v>
      </c>
      <c r="BC62">
        <v>1071.2033000000001</v>
      </c>
      <c r="BD62">
        <v>1071.8671125000001</v>
      </c>
      <c r="BE62">
        <v>1073.1947375000002</v>
      </c>
      <c r="BF62">
        <v>1074.5223625000001</v>
      </c>
      <c r="BG62">
        <v>1075.8499875000002</v>
      </c>
      <c r="BH62">
        <v>1076.5138000000002</v>
      </c>
      <c r="BI62">
        <v>1077.1599857142858</v>
      </c>
      <c r="BJ62">
        <v>1078.4523571428572</v>
      </c>
      <c r="BK62">
        <v>1079.7447285714286</v>
      </c>
      <c r="BL62">
        <v>1081.0371</v>
      </c>
      <c r="BM62">
        <v>1082.2973</v>
      </c>
      <c r="BN62">
        <v>1083.5574999999999</v>
      </c>
      <c r="BO62">
        <v>1084.8176999999998</v>
      </c>
      <c r="BQ62">
        <v>13</v>
      </c>
    </row>
    <row r="63" spans="2:69" x14ac:dyDescent="0.25">
      <c r="B63">
        <v>19</v>
      </c>
      <c r="C63">
        <v>998.4</v>
      </c>
      <c r="F63">
        <v>0</v>
      </c>
      <c r="G63">
        <v>999.8</v>
      </c>
      <c r="H63">
        <v>1001.5754285714286</v>
      </c>
      <c r="I63">
        <v>1003.3508571428571</v>
      </c>
      <c r="J63">
        <v>1005.1262857142857</v>
      </c>
      <c r="K63">
        <v>1006.9017142857142</v>
      </c>
      <c r="L63">
        <v>1008.6771428571428</v>
      </c>
      <c r="M63">
        <v>1010.4525714285713</v>
      </c>
      <c r="N63">
        <v>1012.228</v>
      </c>
      <c r="O63">
        <v>1014.0034285714286</v>
      </c>
      <c r="P63">
        <v>1015.7788571428571</v>
      </c>
      <c r="Q63">
        <v>1017.5542857142857</v>
      </c>
      <c r="R63">
        <v>1019.3297142857142</v>
      </c>
      <c r="S63">
        <v>1021.1051428571428</v>
      </c>
      <c r="T63">
        <v>1022.8805714285713</v>
      </c>
      <c r="U63">
        <v>1024.6559999999999</v>
      </c>
      <c r="V63">
        <v>1026.1972631578947</v>
      </c>
      <c r="W63">
        <v>1027.7385263157894</v>
      </c>
      <c r="X63">
        <v>1029.2797894736841</v>
      </c>
      <c r="Y63">
        <v>1030.8210526315788</v>
      </c>
      <c r="Z63">
        <v>1032.3623157894738</v>
      </c>
      <c r="AA63">
        <v>1033.9035789473685</v>
      </c>
      <c r="AB63">
        <v>1035.4448421052632</v>
      </c>
      <c r="AC63">
        <v>1036.9861052631579</v>
      </c>
      <c r="AD63">
        <v>1038.5273684210526</v>
      </c>
      <c r="AE63">
        <v>1039.298</v>
      </c>
      <c r="AF63">
        <v>1040.0415</v>
      </c>
      <c r="AG63">
        <v>1041.5285000000001</v>
      </c>
      <c r="AH63">
        <v>1043.0155</v>
      </c>
      <c r="AI63">
        <v>1044.5025000000001</v>
      </c>
      <c r="AJ63">
        <v>1045.9895000000001</v>
      </c>
      <c r="AK63">
        <v>1047.4765</v>
      </c>
      <c r="AL63">
        <v>1048.9635000000001</v>
      </c>
      <c r="AM63">
        <v>1049.7070000000001</v>
      </c>
      <c r="AN63">
        <v>1050.4276363636366</v>
      </c>
      <c r="AO63">
        <v>1051.8689090909093</v>
      </c>
      <c r="AP63">
        <v>1053.3101818181819</v>
      </c>
      <c r="AQ63">
        <v>1054.7514545454546</v>
      </c>
      <c r="AR63">
        <v>1056.1927272727273</v>
      </c>
      <c r="AS63">
        <v>1057.634</v>
      </c>
      <c r="AT63">
        <v>1059.0336</v>
      </c>
      <c r="AU63">
        <v>1060.4331999999999</v>
      </c>
      <c r="AV63">
        <v>1061.8328000000001</v>
      </c>
      <c r="AW63">
        <v>1063.2324000000001</v>
      </c>
      <c r="AX63">
        <v>1064.6320000000001</v>
      </c>
      <c r="AY63">
        <v>1065.9913333333334</v>
      </c>
      <c r="AZ63">
        <v>1067.3506666666667</v>
      </c>
      <c r="BA63">
        <v>1068.71</v>
      </c>
      <c r="BB63">
        <v>1070.0693333333334</v>
      </c>
      <c r="BC63">
        <v>1070.749</v>
      </c>
      <c r="BD63">
        <v>1071.40975</v>
      </c>
      <c r="BE63">
        <v>1072.73125</v>
      </c>
      <c r="BF63">
        <v>1074.0527500000001</v>
      </c>
      <c r="BG63">
        <v>1075.3742500000001</v>
      </c>
      <c r="BH63">
        <v>1076.0350000000001</v>
      </c>
      <c r="BI63">
        <v>1076.6782857142857</v>
      </c>
      <c r="BJ63">
        <v>1077.9648571428572</v>
      </c>
      <c r="BK63">
        <v>1079.2514285714285</v>
      </c>
      <c r="BL63">
        <v>1080.538</v>
      </c>
      <c r="BM63">
        <v>1081.7926666666667</v>
      </c>
      <c r="BN63">
        <v>1083.0473333333332</v>
      </c>
      <c r="BO63">
        <v>1084.3019999999999</v>
      </c>
      <c r="BQ63">
        <v>14</v>
      </c>
    </row>
    <row r="64" spans="2:69" x14ac:dyDescent="0.25">
      <c r="B64">
        <v>20</v>
      </c>
      <c r="C64">
        <v>998.2</v>
      </c>
      <c r="F64">
        <v>1</v>
      </c>
      <c r="G64">
        <v>999.79</v>
      </c>
      <c r="H64">
        <v>1001.5467857142856</v>
      </c>
      <c r="I64">
        <v>1003.3035714285714</v>
      </c>
      <c r="J64">
        <v>1005.0603571428571</v>
      </c>
      <c r="K64">
        <v>1006.8171428571428</v>
      </c>
      <c r="L64">
        <v>1008.5739285714285</v>
      </c>
      <c r="M64">
        <v>1010.3307142857143</v>
      </c>
      <c r="N64">
        <v>1012.0875</v>
      </c>
      <c r="O64">
        <v>1013.8442857142857</v>
      </c>
      <c r="P64">
        <v>1015.6010714285715</v>
      </c>
      <c r="Q64">
        <v>1017.3578571428571</v>
      </c>
      <c r="R64">
        <v>1019.1146428571428</v>
      </c>
      <c r="S64">
        <v>1020.8714285714285</v>
      </c>
      <c r="T64">
        <v>1022.6282142857143</v>
      </c>
      <c r="U64">
        <v>1024.385</v>
      </c>
      <c r="V64">
        <v>1025.9185473684211</v>
      </c>
      <c r="W64">
        <v>1027.4520947368421</v>
      </c>
      <c r="X64">
        <v>1028.9856421052632</v>
      </c>
      <c r="Y64">
        <v>1030.5191894736843</v>
      </c>
      <c r="Z64">
        <v>1032.0527368421053</v>
      </c>
      <c r="AA64">
        <v>1033.5862842105264</v>
      </c>
      <c r="AB64">
        <v>1035.1198315789475</v>
      </c>
      <c r="AC64">
        <v>1036.6533789473685</v>
      </c>
      <c r="AD64">
        <v>1038.1869263157896</v>
      </c>
      <c r="AE64">
        <v>1038.9537</v>
      </c>
      <c r="AF64">
        <v>1039.6936357142858</v>
      </c>
      <c r="AG64">
        <v>1041.1735071428573</v>
      </c>
      <c r="AH64">
        <v>1042.6533785714287</v>
      </c>
      <c r="AI64">
        <v>1044.1332500000001</v>
      </c>
      <c r="AJ64">
        <v>1045.6131214285715</v>
      </c>
      <c r="AK64">
        <v>1047.0929928571429</v>
      </c>
      <c r="AL64">
        <v>1048.5728642857143</v>
      </c>
      <c r="AM64">
        <v>1049.3128000000002</v>
      </c>
      <c r="AN64">
        <v>1050.0301090909093</v>
      </c>
      <c r="AO64">
        <v>1051.4647272727273</v>
      </c>
      <c r="AP64">
        <v>1052.8993454545455</v>
      </c>
      <c r="AQ64">
        <v>1054.3339636363637</v>
      </c>
      <c r="AR64">
        <v>1055.7685818181817</v>
      </c>
      <c r="AS64">
        <v>1057.2031999999999</v>
      </c>
      <c r="AT64">
        <v>1058.59656</v>
      </c>
      <c r="AU64">
        <v>1059.98992</v>
      </c>
      <c r="AV64">
        <v>1061.38328</v>
      </c>
      <c r="AW64">
        <v>1062.77664</v>
      </c>
      <c r="AX64">
        <v>1064.17</v>
      </c>
      <c r="AY64">
        <v>1065.523488888889</v>
      </c>
      <c r="AZ64">
        <v>1066.8769777777779</v>
      </c>
      <c r="BA64">
        <v>1068.2304666666666</v>
      </c>
      <c r="BB64">
        <v>1069.5839555555556</v>
      </c>
      <c r="BC64">
        <v>1070.2607</v>
      </c>
      <c r="BD64">
        <v>1070.9186875</v>
      </c>
      <c r="BE64">
        <v>1072.2346625</v>
      </c>
      <c r="BF64">
        <v>1073.5506375000002</v>
      </c>
      <c r="BG64">
        <v>1074.8666125000002</v>
      </c>
      <c r="BH64">
        <v>1075.5246000000002</v>
      </c>
      <c r="BI64">
        <v>1076.1652857142858</v>
      </c>
      <c r="BJ64">
        <v>1077.4466571428572</v>
      </c>
      <c r="BK64">
        <v>1078.7280285714285</v>
      </c>
      <c r="BL64">
        <v>1080.0093999999999</v>
      </c>
      <c r="BM64">
        <v>1081.2591666666665</v>
      </c>
      <c r="BN64">
        <v>1082.5089333333333</v>
      </c>
      <c r="BO64">
        <v>1083.7586999999999</v>
      </c>
      <c r="BQ64">
        <v>15</v>
      </c>
    </row>
    <row r="65" spans="2:69" x14ac:dyDescent="0.25">
      <c r="B65">
        <v>21</v>
      </c>
      <c r="C65">
        <v>998</v>
      </c>
      <c r="F65">
        <v>2</v>
      </c>
      <c r="G65">
        <v>999.78</v>
      </c>
      <c r="H65">
        <v>1001.5181428571428</v>
      </c>
      <c r="I65">
        <v>1003.2562857142857</v>
      </c>
      <c r="J65">
        <v>1004.9944285714286</v>
      </c>
      <c r="K65">
        <v>1006.7325714285714</v>
      </c>
      <c r="L65">
        <v>1008.4707142857143</v>
      </c>
      <c r="M65">
        <v>1010.2088571428571</v>
      </c>
      <c r="N65">
        <v>1011.947</v>
      </c>
      <c r="O65">
        <v>1013.6851428571429</v>
      </c>
      <c r="P65">
        <v>1015.4232857142857</v>
      </c>
      <c r="Q65">
        <v>1017.1614285714286</v>
      </c>
      <c r="R65">
        <v>1018.8995714285714</v>
      </c>
      <c r="S65">
        <v>1020.6377142857143</v>
      </c>
      <c r="T65">
        <v>1022.3758571428572</v>
      </c>
      <c r="U65">
        <v>1024.114</v>
      </c>
      <c r="V65">
        <v>1025.6398315789475</v>
      </c>
      <c r="W65">
        <v>1027.1656631578949</v>
      </c>
      <c r="X65">
        <v>1028.6914947368421</v>
      </c>
      <c r="Y65">
        <v>1030.2173263157895</v>
      </c>
      <c r="Z65">
        <v>1031.7431578947369</v>
      </c>
      <c r="AA65">
        <v>1033.2689894736843</v>
      </c>
      <c r="AB65">
        <v>1034.7948210526317</v>
      </c>
      <c r="AC65">
        <v>1036.3206526315789</v>
      </c>
      <c r="AD65">
        <v>1037.8464842105263</v>
      </c>
      <c r="AE65">
        <v>1038.6094000000001</v>
      </c>
      <c r="AF65">
        <v>1039.3457714285714</v>
      </c>
      <c r="AG65">
        <v>1040.8185142857144</v>
      </c>
      <c r="AH65">
        <v>1042.2912571428571</v>
      </c>
      <c r="AI65">
        <v>1043.7640000000001</v>
      </c>
      <c r="AJ65">
        <v>1045.2367428571431</v>
      </c>
      <c r="AK65">
        <v>1046.7094857142858</v>
      </c>
      <c r="AL65">
        <v>1048.1822285714288</v>
      </c>
      <c r="AM65">
        <v>1048.9186000000002</v>
      </c>
      <c r="AN65">
        <v>1049.632581818182</v>
      </c>
      <c r="AO65">
        <v>1051.0605454545457</v>
      </c>
      <c r="AP65">
        <v>1052.4885090909092</v>
      </c>
      <c r="AQ65">
        <v>1053.9164727272728</v>
      </c>
      <c r="AR65">
        <v>1055.3444363636365</v>
      </c>
      <c r="AS65">
        <v>1056.7724000000001</v>
      </c>
      <c r="AT65">
        <v>1058.1595200000002</v>
      </c>
      <c r="AU65">
        <v>1059.54664</v>
      </c>
      <c r="AV65">
        <v>1060.9337600000001</v>
      </c>
      <c r="AW65">
        <v>1062.32088</v>
      </c>
      <c r="AX65">
        <v>1063.7080000000001</v>
      </c>
      <c r="AY65">
        <v>1065.0556444444446</v>
      </c>
      <c r="AZ65">
        <v>1066.4032888888889</v>
      </c>
      <c r="BA65">
        <v>1067.7509333333335</v>
      </c>
      <c r="BB65">
        <v>1069.0985777777778</v>
      </c>
      <c r="BC65">
        <v>1069.7724000000001</v>
      </c>
      <c r="BD65">
        <v>1070.427625</v>
      </c>
      <c r="BE65">
        <v>1071.738075</v>
      </c>
      <c r="BF65">
        <v>1073.0485250000002</v>
      </c>
      <c r="BG65">
        <v>1074.3589750000001</v>
      </c>
      <c r="BH65">
        <v>1075.0142000000001</v>
      </c>
      <c r="BI65">
        <v>1075.6522857142859</v>
      </c>
      <c r="BJ65">
        <v>1076.9284571428573</v>
      </c>
      <c r="BK65">
        <v>1078.2046285714287</v>
      </c>
      <c r="BL65">
        <v>1079.4808</v>
      </c>
      <c r="BM65">
        <v>1080.7256666666667</v>
      </c>
      <c r="BN65">
        <v>1081.9705333333332</v>
      </c>
      <c r="BO65">
        <v>1083.2153999999998</v>
      </c>
      <c r="BQ65">
        <v>16</v>
      </c>
    </row>
    <row r="66" spans="2:69" x14ac:dyDescent="0.25">
      <c r="B66">
        <v>22</v>
      </c>
      <c r="C66">
        <v>997.7</v>
      </c>
      <c r="F66">
        <v>3</v>
      </c>
      <c r="G66">
        <v>999.77</v>
      </c>
      <c r="H66">
        <v>1001.4895</v>
      </c>
      <c r="I66">
        <v>1003.2089999999999</v>
      </c>
      <c r="J66">
        <v>1004.9285</v>
      </c>
      <c r="K66">
        <v>1006.648</v>
      </c>
      <c r="L66">
        <v>1008.3674999999999</v>
      </c>
      <c r="M66">
        <v>1010.087</v>
      </c>
      <c r="N66">
        <v>1011.8064999999999</v>
      </c>
      <c r="O66">
        <v>1013.526</v>
      </c>
      <c r="P66">
        <v>1015.2455</v>
      </c>
      <c r="Q66">
        <v>1016.9649999999999</v>
      </c>
      <c r="R66">
        <v>1018.6845</v>
      </c>
      <c r="S66">
        <v>1020.404</v>
      </c>
      <c r="T66">
        <v>1022.1234999999999</v>
      </c>
      <c r="U66">
        <v>1023.843</v>
      </c>
      <c r="V66">
        <v>1025.3611157894736</v>
      </c>
      <c r="W66">
        <v>1026.8792315789474</v>
      </c>
      <c r="X66">
        <v>1028.3973473684212</v>
      </c>
      <c r="Y66">
        <v>1029.9154631578947</v>
      </c>
      <c r="Z66">
        <v>1031.4335789473685</v>
      </c>
      <c r="AA66">
        <v>1032.9516947368422</v>
      </c>
      <c r="AB66">
        <v>1034.4698105263158</v>
      </c>
      <c r="AC66">
        <v>1035.9879263157895</v>
      </c>
      <c r="AD66">
        <v>1037.5060421052633</v>
      </c>
      <c r="AE66">
        <v>1038.2651000000001</v>
      </c>
      <c r="AF66">
        <v>1038.9979071428572</v>
      </c>
      <c r="AG66">
        <v>1040.4635214285715</v>
      </c>
      <c r="AH66">
        <v>1041.9291357142858</v>
      </c>
      <c r="AI66">
        <v>1043.3947499999999</v>
      </c>
      <c r="AJ66">
        <v>1044.8603642857142</v>
      </c>
      <c r="AK66">
        <v>1046.3259785714285</v>
      </c>
      <c r="AL66">
        <v>1047.7915928571429</v>
      </c>
      <c r="AM66">
        <v>1048.5244</v>
      </c>
      <c r="AN66">
        <v>1049.2350545454547</v>
      </c>
      <c r="AO66">
        <v>1050.6563636363637</v>
      </c>
      <c r="AP66">
        <v>1052.0776727272728</v>
      </c>
      <c r="AQ66">
        <v>1053.4989818181818</v>
      </c>
      <c r="AR66">
        <v>1054.9202909090909</v>
      </c>
      <c r="AS66">
        <v>1056.3416</v>
      </c>
      <c r="AT66">
        <v>1057.7224799999999</v>
      </c>
      <c r="AU66">
        <v>1059.1033600000001</v>
      </c>
      <c r="AV66">
        <v>1060.48424</v>
      </c>
      <c r="AW66">
        <v>1061.8651200000002</v>
      </c>
      <c r="AX66">
        <v>1063.2460000000001</v>
      </c>
      <c r="AY66">
        <v>1064.5878</v>
      </c>
      <c r="AZ66">
        <v>1065.9296000000002</v>
      </c>
      <c r="BA66">
        <v>1067.2714000000001</v>
      </c>
      <c r="BB66">
        <v>1068.6132</v>
      </c>
      <c r="BC66">
        <v>1069.2841000000001</v>
      </c>
      <c r="BD66">
        <v>1069.9365625</v>
      </c>
      <c r="BE66">
        <v>1071.2414874999999</v>
      </c>
      <c r="BF66">
        <v>1072.5464125000001</v>
      </c>
      <c r="BG66">
        <v>1073.8513375</v>
      </c>
      <c r="BH66">
        <v>1074.5038</v>
      </c>
      <c r="BI66">
        <v>1075.1392857142857</v>
      </c>
      <c r="BJ66">
        <v>1076.4102571428571</v>
      </c>
      <c r="BK66">
        <v>1077.6812285714286</v>
      </c>
      <c r="BL66">
        <v>1078.9521999999999</v>
      </c>
      <c r="BM66">
        <v>1080.1921666666667</v>
      </c>
      <c r="BN66">
        <v>1081.4321333333332</v>
      </c>
      <c r="BO66">
        <v>1082.6721</v>
      </c>
      <c r="BQ66">
        <v>17</v>
      </c>
    </row>
    <row r="67" spans="2:69" x14ac:dyDescent="0.25">
      <c r="B67">
        <v>23</v>
      </c>
      <c r="C67">
        <v>997.5</v>
      </c>
      <c r="F67">
        <v>4</v>
      </c>
      <c r="G67">
        <v>999.76</v>
      </c>
      <c r="H67">
        <v>1001.4608571428571</v>
      </c>
      <c r="I67">
        <v>1003.1617142857143</v>
      </c>
      <c r="J67">
        <v>1004.8625714285714</v>
      </c>
      <c r="K67">
        <v>1006.5634285714285</v>
      </c>
      <c r="L67">
        <v>1008.2642857142857</v>
      </c>
      <c r="M67">
        <v>1009.9651428571428</v>
      </c>
      <c r="N67">
        <v>1011.6659999999999</v>
      </c>
      <c r="O67">
        <v>1013.3668571428572</v>
      </c>
      <c r="P67">
        <v>1015.0677142857143</v>
      </c>
      <c r="Q67">
        <v>1016.7685714285715</v>
      </c>
      <c r="R67">
        <v>1018.4694285714286</v>
      </c>
      <c r="S67">
        <v>1020.1702857142857</v>
      </c>
      <c r="T67">
        <v>1021.8711428571429</v>
      </c>
      <c r="U67">
        <v>1023.572</v>
      </c>
      <c r="V67">
        <v>1025.0824</v>
      </c>
      <c r="W67">
        <v>1026.5928000000001</v>
      </c>
      <c r="X67">
        <v>1028.1032</v>
      </c>
      <c r="Y67">
        <v>1029.6136000000001</v>
      </c>
      <c r="Z67">
        <v>1031.124</v>
      </c>
      <c r="AA67">
        <v>1032.6344000000001</v>
      </c>
      <c r="AB67">
        <v>1034.1448</v>
      </c>
      <c r="AC67">
        <v>1035.6552000000001</v>
      </c>
      <c r="AD67">
        <v>1037.1656</v>
      </c>
      <c r="AE67">
        <v>1037.9208000000001</v>
      </c>
      <c r="AF67">
        <v>1038.650042857143</v>
      </c>
      <c r="AG67">
        <v>1040.1085285714287</v>
      </c>
      <c r="AH67">
        <v>1041.5670142857143</v>
      </c>
      <c r="AI67">
        <v>1043.0255000000002</v>
      </c>
      <c r="AJ67">
        <v>1044.4839857142858</v>
      </c>
      <c r="AK67">
        <v>1045.9424714285715</v>
      </c>
      <c r="AL67">
        <v>1047.4009571428571</v>
      </c>
      <c r="AM67">
        <v>1048.1302000000001</v>
      </c>
      <c r="AN67">
        <v>1048.8375272727274</v>
      </c>
      <c r="AO67">
        <v>1050.252181818182</v>
      </c>
      <c r="AP67">
        <v>1051.6668363636365</v>
      </c>
      <c r="AQ67">
        <v>1053.0814909090909</v>
      </c>
      <c r="AR67">
        <v>1054.4961454545455</v>
      </c>
      <c r="AS67">
        <v>1055.9108000000001</v>
      </c>
      <c r="AT67">
        <v>1057.2854400000001</v>
      </c>
      <c r="AU67">
        <v>1058.6600800000001</v>
      </c>
      <c r="AV67">
        <v>1060.0347200000001</v>
      </c>
      <c r="AW67">
        <v>1061.4093600000001</v>
      </c>
      <c r="AX67">
        <v>1062.7840000000001</v>
      </c>
      <c r="AY67">
        <v>1064.1199555555556</v>
      </c>
      <c r="AZ67">
        <v>1065.4559111111112</v>
      </c>
      <c r="BA67">
        <v>1066.7918666666667</v>
      </c>
      <c r="BB67">
        <v>1068.1278222222222</v>
      </c>
      <c r="BC67">
        <v>1068.7958000000001</v>
      </c>
      <c r="BD67">
        <v>1069.4455</v>
      </c>
      <c r="BE67">
        <v>1070.7449000000001</v>
      </c>
      <c r="BF67">
        <v>1072.0443</v>
      </c>
      <c r="BG67">
        <v>1073.3437000000001</v>
      </c>
      <c r="BH67">
        <v>1073.9934000000001</v>
      </c>
      <c r="BI67">
        <v>1074.6262857142858</v>
      </c>
      <c r="BJ67">
        <v>1075.8920571428573</v>
      </c>
      <c r="BK67">
        <v>1077.1578285714286</v>
      </c>
      <c r="BL67">
        <v>1078.4236000000001</v>
      </c>
      <c r="BM67">
        <v>1079.6586666666667</v>
      </c>
      <c r="BN67">
        <v>1080.8937333333333</v>
      </c>
      <c r="BO67">
        <v>1082.1288</v>
      </c>
      <c r="BQ67">
        <v>18</v>
      </c>
    </row>
    <row r="68" spans="2:69" x14ac:dyDescent="0.25">
      <c r="B68">
        <v>24</v>
      </c>
      <c r="C68">
        <v>997.2</v>
      </c>
      <c r="F68">
        <v>5</v>
      </c>
      <c r="G68">
        <v>999.75</v>
      </c>
      <c r="H68">
        <v>1001.4322142857143</v>
      </c>
      <c r="I68">
        <v>1003.1144285714286</v>
      </c>
      <c r="J68">
        <v>1004.7966428571428</v>
      </c>
      <c r="K68">
        <v>1006.4788571428571</v>
      </c>
      <c r="L68">
        <v>1008.1610714285714</v>
      </c>
      <c r="M68">
        <v>1009.8432857142857</v>
      </c>
      <c r="N68">
        <v>1011.5255</v>
      </c>
      <c r="O68">
        <v>1013.2077142857142</v>
      </c>
      <c r="P68">
        <v>1014.8899285714285</v>
      </c>
      <c r="Q68">
        <v>1016.5721428571428</v>
      </c>
      <c r="R68">
        <v>1018.2543571428571</v>
      </c>
      <c r="S68">
        <v>1019.9365714285714</v>
      </c>
      <c r="T68">
        <v>1021.6187857142857</v>
      </c>
      <c r="U68">
        <v>1023.3009999999999</v>
      </c>
      <c r="V68">
        <v>1024.8036842105262</v>
      </c>
      <c r="W68">
        <v>1026.3063684210526</v>
      </c>
      <c r="X68">
        <v>1027.8090526315789</v>
      </c>
      <c r="Y68">
        <v>1029.3117368421053</v>
      </c>
      <c r="Z68">
        <v>1030.8144210526316</v>
      </c>
      <c r="AA68">
        <v>1032.3171052631581</v>
      </c>
      <c r="AB68">
        <v>1033.8197894736843</v>
      </c>
      <c r="AC68">
        <v>1035.3224736842105</v>
      </c>
      <c r="AD68">
        <v>1036.825157894737</v>
      </c>
      <c r="AE68">
        <v>1037.5765000000001</v>
      </c>
      <c r="AF68">
        <v>1038.3021785714286</v>
      </c>
      <c r="AG68">
        <v>1039.7535357142858</v>
      </c>
      <c r="AH68">
        <v>1041.204892857143</v>
      </c>
      <c r="AI68">
        <v>1042.65625</v>
      </c>
      <c r="AJ68">
        <v>1044.1076071428572</v>
      </c>
      <c r="AK68">
        <v>1045.5589642857144</v>
      </c>
      <c r="AL68">
        <v>1047.0103214285716</v>
      </c>
      <c r="AM68">
        <v>1047.7360000000001</v>
      </c>
      <c r="AN68">
        <v>1048.44</v>
      </c>
      <c r="AO68">
        <v>1049.8480000000002</v>
      </c>
      <c r="AP68">
        <v>1051.2560000000001</v>
      </c>
      <c r="AQ68">
        <v>1052.664</v>
      </c>
      <c r="AR68">
        <v>1054.0720000000001</v>
      </c>
      <c r="AS68">
        <v>1055.48</v>
      </c>
      <c r="AT68">
        <v>1056.8484000000001</v>
      </c>
      <c r="AU68">
        <v>1058.2168000000001</v>
      </c>
      <c r="AV68">
        <v>1059.5852</v>
      </c>
      <c r="AW68">
        <v>1060.9536000000001</v>
      </c>
      <c r="AX68">
        <v>1062.3220000000001</v>
      </c>
      <c r="AY68">
        <v>1063.6521111111113</v>
      </c>
      <c r="AZ68">
        <v>1064.9822222222222</v>
      </c>
      <c r="BA68">
        <v>1066.3123333333333</v>
      </c>
      <c r="BB68">
        <v>1067.6424444444444</v>
      </c>
      <c r="BC68">
        <v>1068.3074999999999</v>
      </c>
      <c r="BD68">
        <v>1068.9544375</v>
      </c>
      <c r="BE68">
        <v>1070.2483124999999</v>
      </c>
      <c r="BF68">
        <v>1071.5421875000002</v>
      </c>
      <c r="BG68">
        <v>1072.8360625</v>
      </c>
      <c r="BH68">
        <v>1073.4830000000002</v>
      </c>
      <c r="BI68">
        <v>1074.1132857142859</v>
      </c>
      <c r="BJ68">
        <v>1075.3738571428573</v>
      </c>
      <c r="BK68">
        <v>1076.6344285714285</v>
      </c>
      <c r="BL68">
        <v>1077.895</v>
      </c>
      <c r="BM68">
        <v>1079.1251666666667</v>
      </c>
      <c r="BN68">
        <v>1080.3553333333332</v>
      </c>
      <c r="BO68">
        <v>1081.5854999999999</v>
      </c>
      <c r="BQ68">
        <v>19</v>
      </c>
    </row>
    <row r="69" spans="2:69" x14ac:dyDescent="0.25">
      <c r="B69">
        <v>25</v>
      </c>
      <c r="C69">
        <v>997</v>
      </c>
      <c r="F69">
        <v>6</v>
      </c>
      <c r="G69">
        <v>999.74</v>
      </c>
      <c r="H69">
        <v>1001.4035714285715</v>
      </c>
      <c r="I69">
        <v>1003.0671428571428</v>
      </c>
      <c r="J69">
        <v>1004.7307142857143</v>
      </c>
      <c r="K69">
        <v>1006.3942857142857</v>
      </c>
      <c r="L69">
        <v>1008.0578571428572</v>
      </c>
      <c r="M69">
        <v>1009.7214285714285</v>
      </c>
      <c r="N69">
        <v>1011.385</v>
      </c>
      <c r="O69">
        <v>1013.0485714285714</v>
      </c>
      <c r="P69">
        <v>1014.7121428571428</v>
      </c>
      <c r="Q69">
        <v>1016.3757142857143</v>
      </c>
      <c r="R69">
        <v>1018.0392857142857</v>
      </c>
      <c r="S69">
        <v>1019.7028571428572</v>
      </c>
      <c r="T69">
        <v>1021.3664285714285</v>
      </c>
      <c r="U69">
        <v>1023.03</v>
      </c>
      <c r="V69">
        <v>1024.5249684210526</v>
      </c>
      <c r="W69">
        <v>1026.0199368421052</v>
      </c>
      <c r="X69">
        <v>1027.5149052631577</v>
      </c>
      <c r="Y69">
        <v>1029.0098736842106</v>
      </c>
      <c r="Z69">
        <v>1030.5048421052632</v>
      </c>
      <c r="AA69">
        <v>1031.9998105263157</v>
      </c>
      <c r="AB69">
        <v>1033.4947789473683</v>
      </c>
      <c r="AC69">
        <v>1034.9897473684209</v>
      </c>
      <c r="AD69">
        <v>1036.4847157894735</v>
      </c>
      <c r="AE69">
        <v>1037.2321999999999</v>
      </c>
      <c r="AF69">
        <v>1037.9543142857142</v>
      </c>
      <c r="AG69">
        <v>1039.3985428571427</v>
      </c>
      <c r="AH69">
        <v>1040.8427714285715</v>
      </c>
      <c r="AI69">
        <v>1042.287</v>
      </c>
      <c r="AJ69">
        <v>1043.7312285714286</v>
      </c>
      <c r="AK69">
        <v>1045.1754571428573</v>
      </c>
      <c r="AL69">
        <v>1046.6196857142859</v>
      </c>
      <c r="AM69">
        <v>1047.3418000000001</v>
      </c>
      <c r="AN69">
        <v>1048.0424727272728</v>
      </c>
      <c r="AO69">
        <v>1049.4438181818182</v>
      </c>
      <c r="AP69">
        <v>1050.8451636363636</v>
      </c>
      <c r="AQ69">
        <v>1052.2465090909091</v>
      </c>
      <c r="AR69">
        <v>1053.6478545454545</v>
      </c>
      <c r="AS69">
        <v>1055.0491999999999</v>
      </c>
      <c r="AT69">
        <v>1056.4113599999998</v>
      </c>
      <c r="AU69">
        <v>1057.77352</v>
      </c>
      <c r="AV69">
        <v>1059.1356799999999</v>
      </c>
      <c r="AW69">
        <v>1060.49784</v>
      </c>
      <c r="AX69">
        <v>1061.8599999999999</v>
      </c>
      <c r="AY69">
        <v>1063.1842666666666</v>
      </c>
      <c r="AZ69">
        <v>1064.5085333333332</v>
      </c>
      <c r="BA69">
        <v>1065.8327999999999</v>
      </c>
      <c r="BB69">
        <v>1067.1570666666667</v>
      </c>
      <c r="BC69">
        <v>1067.8191999999999</v>
      </c>
      <c r="BD69">
        <v>1068.4633749999998</v>
      </c>
      <c r="BE69">
        <v>1069.7517250000001</v>
      </c>
      <c r="BF69">
        <v>1071.0400749999999</v>
      </c>
      <c r="BG69">
        <v>1072.3284250000002</v>
      </c>
      <c r="BH69">
        <v>1072.9726000000001</v>
      </c>
      <c r="BI69">
        <v>1073.6002857142857</v>
      </c>
      <c r="BJ69">
        <v>1074.8556571428571</v>
      </c>
      <c r="BK69">
        <v>1076.1110285714285</v>
      </c>
      <c r="BL69">
        <v>1077.3663999999999</v>
      </c>
      <c r="BM69">
        <v>1078.5916666666665</v>
      </c>
      <c r="BN69">
        <v>1079.8169333333333</v>
      </c>
      <c r="BO69">
        <v>1081.0421999999999</v>
      </c>
      <c r="BQ69">
        <v>20</v>
      </c>
    </row>
    <row r="70" spans="2:69" x14ac:dyDescent="0.25">
      <c r="B70">
        <v>26</v>
      </c>
      <c r="C70">
        <v>996.7</v>
      </c>
      <c r="F70">
        <v>7</v>
      </c>
      <c r="G70">
        <v>999.73</v>
      </c>
      <c r="H70">
        <v>1001.3749285714285</v>
      </c>
      <c r="I70">
        <v>1003.0198571428572</v>
      </c>
      <c r="J70">
        <v>1004.6647857142857</v>
      </c>
      <c r="K70">
        <v>1006.3097142857143</v>
      </c>
      <c r="L70">
        <v>1007.9546428571429</v>
      </c>
      <c r="M70">
        <v>1009.5995714285715</v>
      </c>
      <c r="N70">
        <v>1011.2445</v>
      </c>
      <c r="O70">
        <v>1012.8894285714285</v>
      </c>
      <c r="P70">
        <v>1014.5343571428572</v>
      </c>
      <c r="Q70">
        <v>1016.1792857142857</v>
      </c>
      <c r="R70">
        <v>1017.8242142857143</v>
      </c>
      <c r="S70">
        <v>1019.4691428571429</v>
      </c>
      <c r="T70">
        <v>1021.1140714285715</v>
      </c>
      <c r="U70">
        <v>1022.759</v>
      </c>
      <c r="V70">
        <v>1024.246252631579</v>
      </c>
      <c r="W70">
        <v>1025.7335052631579</v>
      </c>
      <c r="X70">
        <v>1027.2207578947368</v>
      </c>
      <c r="Y70">
        <v>1028.7080105263158</v>
      </c>
      <c r="Z70">
        <v>1030.1952631578947</v>
      </c>
      <c r="AA70">
        <v>1031.6825157894737</v>
      </c>
      <c r="AB70">
        <v>1033.1697684210526</v>
      </c>
      <c r="AC70">
        <v>1034.6570210526315</v>
      </c>
      <c r="AD70">
        <v>1036.1442736842105</v>
      </c>
      <c r="AE70">
        <v>1036.8878999999999</v>
      </c>
      <c r="AF70">
        <v>1037.60645</v>
      </c>
      <c r="AG70">
        <v>1039.0435500000001</v>
      </c>
      <c r="AH70">
        <v>1040.48065</v>
      </c>
      <c r="AI70">
        <v>1041.9177500000001</v>
      </c>
      <c r="AJ70">
        <v>1043.3548500000002</v>
      </c>
      <c r="AK70">
        <v>1044.79195</v>
      </c>
      <c r="AL70">
        <v>1046.2290500000001</v>
      </c>
      <c r="AM70">
        <v>1046.9476000000002</v>
      </c>
      <c r="AN70">
        <v>1047.6449454545457</v>
      </c>
      <c r="AO70">
        <v>1049.0396363636364</v>
      </c>
      <c r="AP70">
        <v>1050.4343272727274</v>
      </c>
      <c r="AQ70">
        <v>1051.8290181818184</v>
      </c>
      <c r="AR70">
        <v>1053.2237090909091</v>
      </c>
      <c r="AS70">
        <v>1054.6184000000001</v>
      </c>
      <c r="AT70">
        <v>1055.97432</v>
      </c>
      <c r="AU70">
        <v>1057.33024</v>
      </c>
      <c r="AV70">
        <v>1058.68616</v>
      </c>
      <c r="AW70">
        <v>1060.0420799999999</v>
      </c>
      <c r="AX70">
        <v>1061.3979999999999</v>
      </c>
      <c r="AY70">
        <v>1062.716422222222</v>
      </c>
      <c r="AZ70">
        <v>1064.0348444444444</v>
      </c>
      <c r="BA70">
        <v>1065.3532666666665</v>
      </c>
      <c r="BB70">
        <v>1066.6716888888889</v>
      </c>
      <c r="BC70">
        <v>1067.3308999999999</v>
      </c>
      <c r="BD70">
        <v>1067.9723125</v>
      </c>
      <c r="BE70">
        <v>1069.2551374999998</v>
      </c>
      <c r="BF70">
        <v>1070.5379625</v>
      </c>
      <c r="BG70">
        <v>1071.8207874999998</v>
      </c>
      <c r="BH70">
        <v>1072.4621999999999</v>
      </c>
      <c r="BI70">
        <v>1073.0872857142856</v>
      </c>
      <c r="BJ70">
        <v>1074.3374571428571</v>
      </c>
      <c r="BK70">
        <v>1075.5876285714285</v>
      </c>
      <c r="BL70">
        <v>1076.8378</v>
      </c>
      <c r="BM70">
        <v>1078.0581666666667</v>
      </c>
      <c r="BN70">
        <v>1079.2785333333331</v>
      </c>
      <c r="BO70">
        <v>1080.4988999999998</v>
      </c>
      <c r="BQ70">
        <v>21</v>
      </c>
    </row>
    <row r="71" spans="2:69" x14ac:dyDescent="0.25">
      <c r="B71">
        <v>27</v>
      </c>
      <c r="C71">
        <v>996.5</v>
      </c>
      <c r="F71">
        <v>8</v>
      </c>
      <c r="G71">
        <v>999.72</v>
      </c>
      <c r="H71">
        <v>1001.3462857142857</v>
      </c>
      <c r="I71">
        <v>1002.9725714285714</v>
      </c>
      <c r="J71">
        <v>1004.5988571428571</v>
      </c>
      <c r="K71">
        <v>1006.2251428571429</v>
      </c>
      <c r="L71">
        <v>1007.8514285714286</v>
      </c>
      <c r="M71">
        <v>1009.4777142857143</v>
      </c>
      <c r="N71">
        <v>1011.104</v>
      </c>
      <c r="O71">
        <v>1012.7302857142857</v>
      </c>
      <c r="P71">
        <v>1014.3565714285714</v>
      </c>
      <c r="Q71">
        <v>1015.9828571428571</v>
      </c>
      <c r="R71">
        <v>1017.609142857143</v>
      </c>
      <c r="S71">
        <v>1019.2354285714287</v>
      </c>
      <c r="T71">
        <v>1020.8617142857144</v>
      </c>
      <c r="U71">
        <v>1022.4880000000001</v>
      </c>
      <c r="V71">
        <v>1023.9675368421053</v>
      </c>
      <c r="W71">
        <v>1025.4470736842106</v>
      </c>
      <c r="X71">
        <v>1026.9266105263159</v>
      </c>
      <c r="Y71">
        <v>1028.406147368421</v>
      </c>
      <c r="Z71">
        <v>1029.8856842105263</v>
      </c>
      <c r="AA71">
        <v>1031.3652210526316</v>
      </c>
      <c r="AB71">
        <v>1032.8447578947369</v>
      </c>
      <c r="AC71">
        <v>1034.3242947368421</v>
      </c>
      <c r="AD71">
        <v>1035.8038315789474</v>
      </c>
      <c r="AE71">
        <v>1036.5436</v>
      </c>
      <c r="AF71">
        <v>1037.2585857142858</v>
      </c>
      <c r="AG71">
        <v>1038.688557142857</v>
      </c>
      <c r="AH71">
        <v>1040.1185285714287</v>
      </c>
      <c r="AI71">
        <v>1041.5484999999999</v>
      </c>
      <c r="AJ71">
        <v>1042.9784714285715</v>
      </c>
      <c r="AK71">
        <v>1044.4084428571427</v>
      </c>
      <c r="AL71">
        <v>1045.8384142857144</v>
      </c>
      <c r="AM71">
        <v>1046.5534</v>
      </c>
      <c r="AN71">
        <v>1047.2474181818181</v>
      </c>
      <c r="AO71">
        <v>1048.6354545454546</v>
      </c>
      <c r="AP71">
        <v>1050.0234909090909</v>
      </c>
      <c r="AQ71">
        <v>1051.4115272727272</v>
      </c>
      <c r="AR71">
        <v>1052.7995636363637</v>
      </c>
      <c r="AS71">
        <v>1054.1876</v>
      </c>
      <c r="AT71">
        <v>1055.53728</v>
      </c>
      <c r="AU71">
        <v>1056.88696</v>
      </c>
      <c r="AV71">
        <v>1058.2366399999999</v>
      </c>
      <c r="AW71">
        <v>1059.5863199999999</v>
      </c>
      <c r="AX71">
        <v>1060.9359999999999</v>
      </c>
      <c r="AY71">
        <v>1062.2485777777777</v>
      </c>
      <c r="AZ71">
        <v>1063.5611555555554</v>
      </c>
      <c r="BA71">
        <v>1064.8737333333333</v>
      </c>
      <c r="BB71">
        <v>1066.1863111111111</v>
      </c>
      <c r="BC71">
        <v>1066.8425999999999</v>
      </c>
      <c r="BD71">
        <v>1067.48125</v>
      </c>
      <c r="BE71">
        <v>1068.75855</v>
      </c>
      <c r="BF71">
        <v>1070.03585</v>
      </c>
      <c r="BG71">
        <v>1071.31315</v>
      </c>
      <c r="BH71">
        <v>1071.9518</v>
      </c>
      <c r="BI71">
        <v>1072.5742857142857</v>
      </c>
      <c r="BJ71">
        <v>1073.8192571428572</v>
      </c>
      <c r="BK71">
        <v>1075.0642285714284</v>
      </c>
      <c r="BL71">
        <v>1076.3091999999999</v>
      </c>
      <c r="BM71">
        <v>1077.5246666666667</v>
      </c>
      <c r="BN71">
        <v>1078.7401333333332</v>
      </c>
      <c r="BO71">
        <v>1079.9556</v>
      </c>
      <c r="BQ71">
        <v>22</v>
      </c>
    </row>
    <row r="72" spans="2:69" x14ac:dyDescent="0.25">
      <c r="B72">
        <v>28</v>
      </c>
      <c r="C72">
        <v>996.2</v>
      </c>
      <c r="F72">
        <v>9</v>
      </c>
      <c r="G72">
        <v>999.71</v>
      </c>
      <c r="H72">
        <v>1001.3176428571429</v>
      </c>
      <c r="I72">
        <v>1002.9252857142858</v>
      </c>
      <c r="J72">
        <v>1004.5329285714286</v>
      </c>
      <c r="K72">
        <v>1006.1405714285714</v>
      </c>
      <c r="L72">
        <v>1007.7482142857143</v>
      </c>
      <c r="M72">
        <v>1009.3558571428572</v>
      </c>
      <c r="N72">
        <v>1010.9635000000001</v>
      </c>
      <c r="O72">
        <v>1012.5711428571428</v>
      </c>
      <c r="P72">
        <v>1014.1787857142857</v>
      </c>
      <c r="Q72">
        <v>1015.7864285714286</v>
      </c>
      <c r="R72">
        <v>1017.3940714285715</v>
      </c>
      <c r="S72">
        <v>1019.0017142857142</v>
      </c>
      <c r="T72">
        <v>1020.6093571428571</v>
      </c>
      <c r="U72">
        <v>1022.217</v>
      </c>
      <c r="V72">
        <v>1023.6888210526315</v>
      </c>
      <c r="W72">
        <v>1025.1606421052632</v>
      </c>
      <c r="X72">
        <v>1026.6324631578948</v>
      </c>
      <c r="Y72">
        <v>1028.1042842105262</v>
      </c>
      <c r="Z72">
        <v>1029.5761052631578</v>
      </c>
      <c r="AA72">
        <v>1031.0479263157895</v>
      </c>
      <c r="AB72">
        <v>1032.5197473684211</v>
      </c>
      <c r="AC72">
        <v>1033.9915684210525</v>
      </c>
      <c r="AD72">
        <v>1035.4633894736842</v>
      </c>
      <c r="AE72">
        <v>1036.1993</v>
      </c>
      <c r="AF72">
        <v>1036.9107214285714</v>
      </c>
      <c r="AG72">
        <v>1038.3335642857144</v>
      </c>
      <c r="AH72">
        <v>1039.7564071428571</v>
      </c>
      <c r="AI72">
        <v>1041.1792500000001</v>
      </c>
      <c r="AJ72">
        <v>1042.6020928571429</v>
      </c>
      <c r="AK72">
        <v>1044.0249357142857</v>
      </c>
      <c r="AL72">
        <v>1045.4477785714287</v>
      </c>
      <c r="AM72">
        <v>1046.1592000000001</v>
      </c>
      <c r="AN72">
        <v>1046.8498909090911</v>
      </c>
      <c r="AO72">
        <v>1048.2312727272729</v>
      </c>
      <c r="AP72">
        <v>1049.6126545454547</v>
      </c>
      <c r="AQ72">
        <v>1050.9940363636365</v>
      </c>
      <c r="AR72">
        <v>1052.3754181818183</v>
      </c>
      <c r="AS72">
        <v>1053.7568000000001</v>
      </c>
      <c r="AT72">
        <v>1055.10024</v>
      </c>
      <c r="AU72">
        <v>1056.4436800000001</v>
      </c>
      <c r="AV72">
        <v>1057.78712</v>
      </c>
      <c r="AW72">
        <v>1059.1305600000001</v>
      </c>
      <c r="AX72">
        <v>1060.4739999999999</v>
      </c>
      <c r="AY72">
        <v>1061.7807333333333</v>
      </c>
      <c r="AZ72">
        <v>1063.0874666666666</v>
      </c>
      <c r="BA72">
        <v>1064.3942</v>
      </c>
      <c r="BB72">
        <v>1065.7009333333333</v>
      </c>
      <c r="BC72">
        <v>1066.3543</v>
      </c>
      <c r="BD72">
        <v>1066.9901875</v>
      </c>
      <c r="BE72">
        <v>1068.2619625</v>
      </c>
      <c r="BF72">
        <v>1069.5337375000001</v>
      </c>
      <c r="BG72">
        <v>1070.8055125000001</v>
      </c>
      <c r="BH72">
        <v>1071.4414000000002</v>
      </c>
      <c r="BI72">
        <v>1072.0612857142858</v>
      </c>
      <c r="BJ72">
        <v>1073.3010571428572</v>
      </c>
      <c r="BK72">
        <v>1074.5408285714286</v>
      </c>
      <c r="BL72">
        <v>1075.7806</v>
      </c>
      <c r="BM72">
        <v>1076.9911666666667</v>
      </c>
      <c r="BN72">
        <v>1078.2017333333333</v>
      </c>
      <c r="BO72">
        <v>1079.4123</v>
      </c>
      <c r="BQ72">
        <v>23</v>
      </c>
    </row>
    <row r="73" spans="2:69" x14ac:dyDescent="0.25">
      <c r="B73">
        <v>29</v>
      </c>
      <c r="C73">
        <v>996</v>
      </c>
      <c r="F73">
        <v>10</v>
      </c>
      <c r="G73">
        <v>999.7</v>
      </c>
      <c r="H73">
        <v>1001.289</v>
      </c>
      <c r="I73">
        <v>1002.878</v>
      </c>
      <c r="J73">
        <v>1004.4670000000001</v>
      </c>
      <c r="K73">
        <v>1006.056</v>
      </c>
      <c r="L73">
        <v>1007.645</v>
      </c>
      <c r="M73">
        <v>1009.234</v>
      </c>
      <c r="N73">
        <v>1010.8230000000001</v>
      </c>
      <c r="O73">
        <v>1012.412</v>
      </c>
      <c r="P73">
        <v>1014.001</v>
      </c>
      <c r="Q73">
        <v>1015.59</v>
      </c>
      <c r="R73">
        <v>1017.1790000000001</v>
      </c>
      <c r="S73">
        <v>1018.768</v>
      </c>
      <c r="T73">
        <v>1020.357</v>
      </c>
      <c r="U73">
        <v>1021.946</v>
      </c>
      <c r="V73">
        <v>1023.4101052631579</v>
      </c>
      <c r="W73">
        <v>1024.8742105263159</v>
      </c>
      <c r="X73">
        <v>1026.3383157894737</v>
      </c>
      <c r="Y73">
        <v>1027.8024210526316</v>
      </c>
      <c r="Z73">
        <v>1029.2665263157894</v>
      </c>
      <c r="AA73">
        <v>1030.7306315789474</v>
      </c>
      <c r="AB73">
        <v>1032.1947368421054</v>
      </c>
      <c r="AC73">
        <v>1033.6588421052631</v>
      </c>
      <c r="AD73">
        <v>1035.1229473684211</v>
      </c>
      <c r="AE73">
        <v>1035.855</v>
      </c>
      <c r="AF73">
        <v>1036.5628571428572</v>
      </c>
      <c r="AG73">
        <v>1037.9785714285715</v>
      </c>
      <c r="AH73">
        <v>1039.3942857142858</v>
      </c>
      <c r="AI73">
        <v>1040.81</v>
      </c>
      <c r="AJ73">
        <v>1042.2257142857143</v>
      </c>
      <c r="AK73">
        <v>1043.6414285714286</v>
      </c>
      <c r="AL73">
        <v>1045.0571428571429</v>
      </c>
      <c r="AM73">
        <v>1045.7650000000001</v>
      </c>
      <c r="AN73">
        <v>1046.4523636363638</v>
      </c>
      <c r="AO73">
        <v>1047.8270909090909</v>
      </c>
      <c r="AP73">
        <v>1049.2018181818182</v>
      </c>
      <c r="AQ73">
        <v>1050.5765454545456</v>
      </c>
      <c r="AR73">
        <v>1051.9512727272727</v>
      </c>
      <c r="AS73">
        <v>1053.326</v>
      </c>
      <c r="AT73">
        <v>1054.6632</v>
      </c>
      <c r="AU73">
        <v>1056.0003999999999</v>
      </c>
      <c r="AV73">
        <v>1057.3376000000001</v>
      </c>
      <c r="AW73">
        <v>1058.6748</v>
      </c>
      <c r="AX73">
        <v>1060.0119999999999</v>
      </c>
      <c r="AY73">
        <v>1061.3128888888889</v>
      </c>
      <c r="AZ73">
        <v>1062.6137777777778</v>
      </c>
      <c r="BA73">
        <v>1063.9146666666666</v>
      </c>
      <c r="BB73">
        <v>1065.2155555555555</v>
      </c>
      <c r="BC73">
        <v>1065.866</v>
      </c>
      <c r="BD73">
        <v>1066.499125</v>
      </c>
      <c r="BE73">
        <v>1067.7653749999999</v>
      </c>
      <c r="BF73">
        <v>1069.0316250000001</v>
      </c>
      <c r="BG73">
        <v>1070.297875</v>
      </c>
      <c r="BH73">
        <v>1070.931</v>
      </c>
      <c r="BI73">
        <v>1071.5482857142858</v>
      </c>
      <c r="BJ73">
        <v>1072.7828571428572</v>
      </c>
      <c r="BK73">
        <v>1074.0174285714286</v>
      </c>
      <c r="BL73">
        <v>1075.252</v>
      </c>
      <c r="BM73">
        <v>1076.4576666666667</v>
      </c>
      <c r="BN73">
        <v>1077.6633333333332</v>
      </c>
      <c r="BO73">
        <v>1078.8689999999999</v>
      </c>
      <c r="BQ73">
        <v>24</v>
      </c>
    </row>
    <row r="74" spans="2:69" x14ac:dyDescent="0.25">
      <c r="B74">
        <v>30</v>
      </c>
      <c r="C74">
        <v>995.7</v>
      </c>
      <c r="F74">
        <v>11</v>
      </c>
      <c r="G74">
        <v>999.55000000000007</v>
      </c>
      <c r="H74">
        <v>1001.1262857142858</v>
      </c>
      <c r="I74">
        <v>1002.7025714285714</v>
      </c>
      <c r="J74">
        <v>1004.2788571428572</v>
      </c>
      <c r="K74">
        <v>1005.8551428571429</v>
      </c>
      <c r="L74">
        <v>1007.4314285714287</v>
      </c>
      <c r="M74">
        <v>1009.0077142857143</v>
      </c>
      <c r="N74">
        <v>1010.5840000000001</v>
      </c>
      <c r="O74">
        <v>1012.1602857142858</v>
      </c>
      <c r="P74">
        <v>1013.7365714285714</v>
      </c>
      <c r="Q74">
        <v>1015.3128571428572</v>
      </c>
      <c r="R74">
        <v>1016.8891428571429</v>
      </c>
      <c r="S74">
        <v>1018.4654285714287</v>
      </c>
      <c r="T74">
        <v>1020.0417142857143</v>
      </c>
      <c r="U74">
        <v>1021.6180000000001</v>
      </c>
      <c r="V74">
        <v>1023.0751789473685</v>
      </c>
      <c r="W74">
        <v>1024.5323578947368</v>
      </c>
      <c r="X74">
        <v>1025.9895368421053</v>
      </c>
      <c r="Y74">
        <v>1027.4467157894737</v>
      </c>
      <c r="Z74">
        <v>1028.9038947368422</v>
      </c>
      <c r="AA74">
        <v>1030.3610736842106</v>
      </c>
      <c r="AB74">
        <v>1031.8182526315788</v>
      </c>
      <c r="AC74">
        <v>1033.2754315789473</v>
      </c>
      <c r="AD74">
        <v>1034.7326105263157</v>
      </c>
      <c r="AE74">
        <v>1035.4612</v>
      </c>
      <c r="AF74">
        <v>1036.1658785714285</v>
      </c>
      <c r="AG74">
        <v>1037.5752357142858</v>
      </c>
      <c r="AH74">
        <v>1038.9845928571428</v>
      </c>
      <c r="AI74">
        <v>1040.3939500000001</v>
      </c>
      <c r="AJ74">
        <v>1041.8033071428572</v>
      </c>
      <c r="AK74">
        <v>1043.2126642857143</v>
      </c>
      <c r="AL74">
        <v>1044.6220214285715</v>
      </c>
      <c r="AM74">
        <v>1045.3267000000001</v>
      </c>
      <c r="AN74">
        <v>1046.0111000000002</v>
      </c>
      <c r="AO74">
        <v>1047.3799000000001</v>
      </c>
      <c r="AP74">
        <v>1048.7487000000001</v>
      </c>
      <c r="AQ74">
        <v>1050.1175000000001</v>
      </c>
      <c r="AR74">
        <v>1051.4863</v>
      </c>
      <c r="AS74">
        <v>1052.8551</v>
      </c>
      <c r="AT74">
        <v>1054.1867199999999</v>
      </c>
      <c r="AU74">
        <v>1055.5183399999999</v>
      </c>
      <c r="AV74">
        <v>1056.84996</v>
      </c>
      <c r="AW74">
        <v>1058.1815799999999</v>
      </c>
      <c r="AX74">
        <v>1059.5131999999999</v>
      </c>
      <c r="AY74">
        <v>1060.8088666666665</v>
      </c>
      <c r="AZ74">
        <v>1062.1045333333332</v>
      </c>
      <c r="BA74">
        <v>1063.4001999999998</v>
      </c>
      <c r="BB74">
        <v>1064.6958666666665</v>
      </c>
      <c r="BC74">
        <v>1065.3436999999999</v>
      </c>
      <c r="BD74">
        <v>1065.974375</v>
      </c>
      <c r="BE74">
        <v>1067.235725</v>
      </c>
      <c r="BF74">
        <v>1068.497075</v>
      </c>
      <c r="BG74">
        <v>1069.758425</v>
      </c>
      <c r="BH74">
        <v>1070.3891000000001</v>
      </c>
      <c r="BI74">
        <v>1071.0040714285715</v>
      </c>
      <c r="BJ74">
        <v>1072.2340142857142</v>
      </c>
      <c r="BK74">
        <v>1073.4639571428572</v>
      </c>
      <c r="BL74">
        <v>1074.6939</v>
      </c>
      <c r="BM74">
        <v>1075.8951999999999</v>
      </c>
      <c r="BN74">
        <v>1077.0964999999999</v>
      </c>
      <c r="BO74">
        <v>1078.2977999999998</v>
      </c>
      <c r="BQ74">
        <v>25</v>
      </c>
    </row>
    <row r="75" spans="2:69" x14ac:dyDescent="0.25">
      <c r="B75">
        <v>31</v>
      </c>
      <c r="C75">
        <v>995.4</v>
      </c>
      <c r="F75">
        <v>12</v>
      </c>
      <c r="G75">
        <v>999.40000000000009</v>
      </c>
      <c r="H75">
        <v>1000.9635714285715</v>
      </c>
      <c r="I75">
        <v>1002.527142857143</v>
      </c>
      <c r="J75">
        <v>1004.0907142857144</v>
      </c>
      <c r="K75">
        <v>1005.6542857142858</v>
      </c>
      <c r="L75">
        <v>1007.2178571428573</v>
      </c>
      <c r="M75">
        <v>1008.7814285714287</v>
      </c>
      <c r="N75">
        <v>1010.345</v>
      </c>
      <c r="O75">
        <v>1011.9085714285715</v>
      </c>
      <c r="P75">
        <v>1013.4721428571429</v>
      </c>
      <c r="Q75">
        <v>1015.0357142857143</v>
      </c>
      <c r="R75">
        <v>1016.5992857142858</v>
      </c>
      <c r="S75">
        <v>1018.1628571428572</v>
      </c>
      <c r="T75">
        <v>1019.7264285714286</v>
      </c>
      <c r="U75">
        <v>1021.2900000000001</v>
      </c>
      <c r="V75">
        <v>1022.740252631579</v>
      </c>
      <c r="W75">
        <v>1024.190505263158</v>
      </c>
      <c r="X75">
        <v>1025.6407578947369</v>
      </c>
      <c r="Y75">
        <v>1027.0910105263158</v>
      </c>
      <c r="Z75">
        <v>1028.5412631578947</v>
      </c>
      <c r="AA75">
        <v>1029.9915157894736</v>
      </c>
      <c r="AB75">
        <v>1031.4417684210525</v>
      </c>
      <c r="AC75">
        <v>1032.8920210526314</v>
      </c>
      <c r="AD75">
        <v>1034.3422736842103</v>
      </c>
      <c r="AE75">
        <v>1035.0673999999999</v>
      </c>
      <c r="AF75">
        <v>1035.7689</v>
      </c>
      <c r="AG75">
        <v>1037.1718999999998</v>
      </c>
      <c r="AH75">
        <v>1038.5749000000001</v>
      </c>
      <c r="AI75">
        <v>1039.9778999999999</v>
      </c>
      <c r="AJ75">
        <v>1041.3809000000001</v>
      </c>
      <c r="AK75">
        <v>1042.7838999999999</v>
      </c>
      <c r="AL75">
        <v>1044.1869000000002</v>
      </c>
      <c r="AM75">
        <v>1044.8884</v>
      </c>
      <c r="AN75">
        <v>1045.5698363636363</v>
      </c>
      <c r="AO75">
        <v>1046.9327090909092</v>
      </c>
      <c r="AP75">
        <v>1048.2955818181817</v>
      </c>
      <c r="AQ75">
        <v>1049.6584545454546</v>
      </c>
      <c r="AR75">
        <v>1051.0213272727271</v>
      </c>
      <c r="AS75">
        <v>1052.3842</v>
      </c>
      <c r="AT75">
        <v>1053.7102399999999</v>
      </c>
      <c r="AU75">
        <v>1055.03628</v>
      </c>
      <c r="AV75">
        <v>1056.36232</v>
      </c>
      <c r="AW75">
        <v>1057.6883600000001</v>
      </c>
      <c r="AX75">
        <v>1059.0144</v>
      </c>
      <c r="AY75">
        <v>1060.3048444444444</v>
      </c>
      <c r="AZ75">
        <v>1061.5952888888889</v>
      </c>
      <c r="BA75">
        <v>1062.8857333333333</v>
      </c>
      <c r="BB75">
        <v>1064.1761777777779</v>
      </c>
      <c r="BC75">
        <v>1064.8214</v>
      </c>
      <c r="BD75">
        <v>1065.449625</v>
      </c>
      <c r="BE75">
        <v>1066.7060750000001</v>
      </c>
      <c r="BF75">
        <v>1067.9625249999999</v>
      </c>
      <c r="BG75">
        <v>1069.218975</v>
      </c>
      <c r="BH75">
        <v>1069.8471999999999</v>
      </c>
      <c r="BI75">
        <v>1070.4598571428571</v>
      </c>
      <c r="BJ75">
        <v>1071.6851714285715</v>
      </c>
      <c r="BK75">
        <v>1072.9104857142856</v>
      </c>
      <c r="BL75">
        <v>1074.1358</v>
      </c>
      <c r="BM75">
        <v>1075.3327333333334</v>
      </c>
      <c r="BN75">
        <v>1076.5296666666666</v>
      </c>
      <c r="BO75">
        <v>1077.7266</v>
      </c>
    </row>
    <row r="76" spans="2:69" x14ac:dyDescent="0.25">
      <c r="B76">
        <v>32</v>
      </c>
      <c r="C76">
        <v>995</v>
      </c>
      <c r="F76">
        <v>13</v>
      </c>
      <c r="G76">
        <v>999.25</v>
      </c>
      <c r="H76">
        <v>1000.8008571428571</v>
      </c>
      <c r="I76">
        <v>1002.3517142857143</v>
      </c>
      <c r="J76">
        <v>1003.9025714285714</v>
      </c>
      <c r="K76">
        <v>1005.4534285714286</v>
      </c>
      <c r="L76">
        <v>1007.0042857142857</v>
      </c>
      <c r="M76">
        <v>1008.5551428571429</v>
      </c>
      <c r="N76">
        <v>1010.106</v>
      </c>
      <c r="O76">
        <v>1011.6568571428571</v>
      </c>
      <c r="P76">
        <v>1013.2077142857142</v>
      </c>
      <c r="Q76">
        <v>1014.7585714285714</v>
      </c>
      <c r="R76">
        <v>1016.3094285714286</v>
      </c>
      <c r="S76">
        <v>1017.8602857142857</v>
      </c>
      <c r="T76">
        <v>1019.4111428571429</v>
      </c>
      <c r="U76">
        <v>1020.962</v>
      </c>
      <c r="V76">
        <v>1022.4053263157895</v>
      </c>
      <c r="W76">
        <v>1023.8486526315789</v>
      </c>
      <c r="X76">
        <v>1025.2919789473685</v>
      </c>
      <c r="Y76">
        <v>1026.7353052631579</v>
      </c>
      <c r="Z76">
        <v>1028.1786315789475</v>
      </c>
      <c r="AA76">
        <v>1029.6219578947369</v>
      </c>
      <c r="AB76">
        <v>1031.0652842105264</v>
      </c>
      <c r="AC76">
        <v>1032.5086105263158</v>
      </c>
      <c r="AD76">
        <v>1033.9519368421054</v>
      </c>
      <c r="AE76">
        <v>1034.6736000000001</v>
      </c>
      <c r="AF76">
        <v>1035.3719214285716</v>
      </c>
      <c r="AG76">
        <v>1036.7685642857143</v>
      </c>
      <c r="AH76">
        <v>1038.1652071428573</v>
      </c>
      <c r="AI76">
        <v>1039.56185</v>
      </c>
      <c r="AJ76">
        <v>1040.9584928571428</v>
      </c>
      <c r="AK76">
        <v>1042.3551357142858</v>
      </c>
      <c r="AL76">
        <v>1043.7517785714285</v>
      </c>
      <c r="AM76">
        <v>1044.4501</v>
      </c>
      <c r="AN76">
        <v>1045.1285727272727</v>
      </c>
      <c r="AO76">
        <v>1046.4855181818182</v>
      </c>
      <c r="AP76">
        <v>1047.8424636363636</v>
      </c>
      <c r="AQ76">
        <v>1049.1994090909091</v>
      </c>
      <c r="AR76">
        <v>1050.5563545454545</v>
      </c>
      <c r="AS76">
        <v>1051.9132999999999</v>
      </c>
      <c r="AT76">
        <v>1053.2337599999998</v>
      </c>
      <c r="AU76">
        <v>1054.55422</v>
      </c>
      <c r="AV76">
        <v>1055.8746799999999</v>
      </c>
      <c r="AW76">
        <v>1057.19514</v>
      </c>
      <c r="AX76">
        <v>1058.5155999999999</v>
      </c>
      <c r="AY76">
        <v>1059.8008222222222</v>
      </c>
      <c r="AZ76">
        <v>1061.0860444444445</v>
      </c>
      <c r="BA76">
        <v>1062.3712666666665</v>
      </c>
      <c r="BB76">
        <v>1063.6564888888888</v>
      </c>
      <c r="BC76">
        <v>1064.2991</v>
      </c>
      <c r="BD76">
        <v>1064.9248749999999</v>
      </c>
      <c r="BE76">
        <v>1066.1764249999999</v>
      </c>
      <c r="BF76">
        <v>1067.4279750000001</v>
      </c>
      <c r="BG76">
        <v>1068.679525</v>
      </c>
      <c r="BH76">
        <v>1069.3053</v>
      </c>
      <c r="BI76">
        <v>1069.9156428571428</v>
      </c>
      <c r="BJ76">
        <v>1071.1363285714285</v>
      </c>
      <c r="BK76">
        <v>1072.3570142857143</v>
      </c>
      <c r="BL76">
        <v>1073.5777</v>
      </c>
      <c r="BM76">
        <v>1074.7702666666667</v>
      </c>
      <c r="BN76">
        <v>1075.9628333333333</v>
      </c>
      <c r="BO76">
        <v>1077.1553999999999</v>
      </c>
    </row>
    <row r="77" spans="2:69" x14ac:dyDescent="0.25">
      <c r="B77">
        <v>33</v>
      </c>
      <c r="C77">
        <v>994.7</v>
      </c>
      <c r="F77">
        <v>14</v>
      </c>
      <c r="G77">
        <v>999.1</v>
      </c>
      <c r="H77">
        <v>1000.6381428571428</v>
      </c>
      <c r="I77">
        <v>1002.1762857142858</v>
      </c>
      <c r="J77">
        <v>1003.7144285714286</v>
      </c>
      <c r="K77">
        <v>1005.2525714285714</v>
      </c>
      <c r="L77">
        <v>1006.7907142857143</v>
      </c>
      <c r="M77">
        <v>1008.3288571428571</v>
      </c>
      <c r="N77">
        <v>1009.867</v>
      </c>
      <c r="O77">
        <v>1011.4051428571429</v>
      </c>
      <c r="P77">
        <v>1012.9432857142857</v>
      </c>
      <c r="Q77">
        <v>1014.4814285714286</v>
      </c>
      <c r="R77">
        <v>1016.0195714285715</v>
      </c>
      <c r="S77">
        <v>1017.5577142857143</v>
      </c>
      <c r="T77">
        <v>1019.0958571428572</v>
      </c>
      <c r="U77">
        <v>1020.634</v>
      </c>
      <c r="V77">
        <v>1022.0704000000001</v>
      </c>
      <c r="W77">
        <v>1023.5068</v>
      </c>
      <c r="X77">
        <v>1024.9431999999999</v>
      </c>
      <c r="Y77">
        <v>1026.3796</v>
      </c>
      <c r="Z77">
        <v>1027.816</v>
      </c>
      <c r="AA77">
        <v>1029.2524000000001</v>
      </c>
      <c r="AB77">
        <v>1030.6888000000001</v>
      </c>
      <c r="AC77">
        <v>1032.1251999999999</v>
      </c>
      <c r="AD77">
        <v>1033.5616</v>
      </c>
      <c r="AE77">
        <v>1034.2798</v>
      </c>
      <c r="AF77">
        <v>1034.9749428571429</v>
      </c>
      <c r="AG77">
        <v>1036.3652285714286</v>
      </c>
      <c r="AH77">
        <v>1037.7555142857143</v>
      </c>
      <c r="AI77">
        <v>1039.1458</v>
      </c>
      <c r="AJ77">
        <v>1040.5360857142857</v>
      </c>
      <c r="AK77">
        <v>1041.9263714285714</v>
      </c>
      <c r="AL77">
        <v>1043.3166571428571</v>
      </c>
      <c r="AM77">
        <v>1044.0118</v>
      </c>
      <c r="AN77">
        <v>1044.6873090909091</v>
      </c>
      <c r="AO77">
        <v>1046.0383272727272</v>
      </c>
      <c r="AP77">
        <v>1047.3893454545455</v>
      </c>
      <c r="AQ77">
        <v>1048.7403636363636</v>
      </c>
      <c r="AR77">
        <v>1050.0913818181818</v>
      </c>
      <c r="AS77">
        <v>1051.4423999999999</v>
      </c>
      <c r="AT77">
        <v>1052.7572799999998</v>
      </c>
      <c r="AU77">
        <v>1054.0721599999999</v>
      </c>
      <c r="AV77">
        <v>1055.3870399999998</v>
      </c>
      <c r="AW77">
        <v>1056.70192</v>
      </c>
      <c r="AX77">
        <v>1058.0167999999999</v>
      </c>
      <c r="AY77">
        <v>1059.2967999999998</v>
      </c>
      <c r="AZ77">
        <v>1060.5768</v>
      </c>
      <c r="BA77">
        <v>1061.8568</v>
      </c>
      <c r="BB77">
        <v>1063.1368</v>
      </c>
      <c r="BC77">
        <v>1063.7768000000001</v>
      </c>
      <c r="BD77">
        <v>1064.4001250000001</v>
      </c>
      <c r="BE77">
        <v>1065.6467750000002</v>
      </c>
      <c r="BF77">
        <v>1066.893425</v>
      </c>
      <c r="BG77">
        <v>1068.140075</v>
      </c>
      <c r="BH77">
        <v>1068.7634</v>
      </c>
      <c r="BI77">
        <v>1069.3714285714286</v>
      </c>
      <c r="BJ77">
        <v>1070.5874857142858</v>
      </c>
      <c r="BK77">
        <v>1071.8035428571429</v>
      </c>
      <c r="BL77">
        <v>1073.0196000000001</v>
      </c>
      <c r="BM77">
        <v>1074.2078000000001</v>
      </c>
      <c r="BN77">
        <v>1075.396</v>
      </c>
      <c r="BO77">
        <v>1076.5842</v>
      </c>
    </row>
    <row r="78" spans="2:69" x14ac:dyDescent="0.25">
      <c r="B78">
        <v>34</v>
      </c>
      <c r="C78">
        <v>994.3</v>
      </c>
      <c r="F78">
        <v>15</v>
      </c>
      <c r="G78">
        <v>998.95</v>
      </c>
      <c r="H78">
        <v>1000.4754285714287</v>
      </c>
      <c r="I78">
        <v>1002.0008571428572</v>
      </c>
      <c r="J78">
        <v>1003.5262857142858</v>
      </c>
      <c r="K78">
        <v>1005.0517142857143</v>
      </c>
      <c r="L78">
        <v>1006.5771428571429</v>
      </c>
      <c r="M78">
        <v>1008.1025714285714</v>
      </c>
      <c r="N78">
        <v>1009.628</v>
      </c>
      <c r="O78">
        <v>1011.1534285714287</v>
      </c>
      <c r="P78">
        <v>1012.6788571428572</v>
      </c>
      <c r="Q78">
        <v>1014.2042857142858</v>
      </c>
      <c r="R78">
        <v>1015.7297142857143</v>
      </c>
      <c r="S78">
        <v>1017.2551428571429</v>
      </c>
      <c r="T78">
        <v>1018.7805714285714</v>
      </c>
      <c r="U78">
        <v>1020.306</v>
      </c>
      <c r="V78">
        <v>1021.7354736842105</v>
      </c>
      <c r="W78">
        <v>1023.1649473684211</v>
      </c>
      <c r="X78">
        <v>1024.5944210526316</v>
      </c>
      <c r="Y78">
        <v>1026.0238947368421</v>
      </c>
      <c r="Z78">
        <v>1027.4533684210526</v>
      </c>
      <c r="AA78">
        <v>1028.8828421052631</v>
      </c>
      <c r="AB78">
        <v>1030.3123157894736</v>
      </c>
      <c r="AC78">
        <v>1031.7417894736841</v>
      </c>
      <c r="AD78">
        <v>1033.1712631578946</v>
      </c>
      <c r="AE78">
        <v>1033.886</v>
      </c>
      <c r="AF78">
        <v>1034.5779642857142</v>
      </c>
      <c r="AG78">
        <v>1035.9618928571429</v>
      </c>
      <c r="AH78">
        <v>1037.3458214285713</v>
      </c>
      <c r="AI78">
        <v>1038.72975</v>
      </c>
      <c r="AJ78">
        <v>1040.1136785714286</v>
      </c>
      <c r="AK78">
        <v>1041.4976071428571</v>
      </c>
      <c r="AL78">
        <v>1042.8815357142857</v>
      </c>
      <c r="AM78">
        <v>1043.5735</v>
      </c>
      <c r="AN78">
        <v>1044.2460454545455</v>
      </c>
      <c r="AO78">
        <v>1045.5911363636365</v>
      </c>
      <c r="AP78">
        <v>1046.9362272727274</v>
      </c>
      <c r="AQ78">
        <v>1048.2813181818183</v>
      </c>
      <c r="AR78">
        <v>1049.6264090909092</v>
      </c>
      <c r="AS78">
        <v>1050.9715000000001</v>
      </c>
      <c r="AT78">
        <v>1052.2808</v>
      </c>
      <c r="AU78">
        <v>1053.5901000000001</v>
      </c>
      <c r="AV78">
        <v>1054.8994</v>
      </c>
      <c r="AW78">
        <v>1056.2087000000001</v>
      </c>
      <c r="AX78">
        <v>1057.518</v>
      </c>
      <c r="AY78">
        <v>1058.7927777777777</v>
      </c>
      <c r="AZ78">
        <v>1060.0675555555556</v>
      </c>
      <c r="BA78">
        <v>1061.3423333333333</v>
      </c>
      <c r="BB78">
        <v>1062.6171111111112</v>
      </c>
      <c r="BC78">
        <v>1063.2545</v>
      </c>
      <c r="BD78">
        <v>1063.8753750000001</v>
      </c>
      <c r="BE78">
        <v>1065.117125</v>
      </c>
      <c r="BF78">
        <v>1066.3588750000001</v>
      </c>
      <c r="BG78">
        <v>1067.600625</v>
      </c>
      <c r="BH78">
        <v>1068.2215000000001</v>
      </c>
      <c r="BI78">
        <v>1068.8272142857143</v>
      </c>
      <c r="BJ78">
        <v>1070.0386428571428</v>
      </c>
      <c r="BK78">
        <v>1071.2500714285713</v>
      </c>
      <c r="BL78">
        <v>1072.4614999999999</v>
      </c>
      <c r="BM78">
        <v>1073.6453333333332</v>
      </c>
      <c r="BN78">
        <v>1074.8291666666667</v>
      </c>
      <c r="BO78">
        <v>1076.0129999999999</v>
      </c>
    </row>
    <row r="79" spans="2:69" x14ac:dyDescent="0.25">
      <c r="B79">
        <v>35</v>
      </c>
      <c r="C79">
        <v>994</v>
      </c>
      <c r="F79">
        <v>16</v>
      </c>
      <c r="G79">
        <v>998.80000000000007</v>
      </c>
      <c r="H79">
        <v>1000.3127142857144</v>
      </c>
      <c r="I79">
        <v>1001.8254285714287</v>
      </c>
      <c r="J79">
        <v>1003.3381428571429</v>
      </c>
      <c r="K79">
        <v>1004.8508571428572</v>
      </c>
      <c r="L79">
        <v>1006.3635714285715</v>
      </c>
      <c r="M79">
        <v>1007.8762857142858</v>
      </c>
      <c r="N79">
        <v>1009.3890000000001</v>
      </c>
      <c r="O79">
        <v>1010.9017142857143</v>
      </c>
      <c r="P79">
        <v>1012.4144285714286</v>
      </c>
      <c r="Q79">
        <v>1013.9271428571429</v>
      </c>
      <c r="R79">
        <v>1015.4398571428572</v>
      </c>
      <c r="S79">
        <v>1016.9525714285714</v>
      </c>
      <c r="T79">
        <v>1018.4652857142858</v>
      </c>
      <c r="U79">
        <v>1019.9780000000001</v>
      </c>
      <c r="V79">
        <v>1021.4005473684211</v>
      </c>
      <c r="W79">
        <v>1022.8230947368421</v>
      </c>
      <c r="X79">
        <v>1024.2456421052632</v>
      </c>
      <c r="Y79">
        <v>1025.6681894736842</v>
      </c>
      <c r="Z79">
        <v>1027.0907368421053</v>
      </c>
      <c r="AA79">
        <v>1028.5132842105263</v>
      </c>
      <c r="AB79">
        <v>1029.9358315789473</v>
      </c>
      <c r="AC79">
        <v>1031.3583789473685</v>
      </c>
      <c r="AD79">
        <v>1032.7809263157894</v>
      </c>
      <c r="AE79">
        <v>1033.4921999999999</v>
      </c>
      <c r="AF79">
        <v>1034.1809857142857</v>
      </c>
      <c r="AG79">
        <v>1035.5585571428571</v>
      </c>
      <c r="AH79">
        <v>1036.9361285714285</v>
      </c>
      <c r="AI79">
        <v>1038.3137000000002</v>
      </c>
      <c r="AJ79">
        <v>1039.6912714285716</v>
      </c>
      <c r="AK79">
        <v>1041.068842857143</v>
      </c>
      <c r="AL79">
        <v>1042.4464142857144</v>
      </c>
      <c r="AM79">
        <v>1043.1352000000002</v>
      </c>
      <c r="AN79">
        <v>1043.8047818181819</v>
      </c>
      <c r="AO79">
        <v>1045.1439454545457</v>
      </c>
      <c r="AP79">
        <v>1046.4831090909092</v>
      </c>
      <c r="AQ79">
        <v>1047.8222727272728</v>
      </c>
      <c r="AR79">
        <v>1049.1614363636365</v>
      </c>
      <c r="AS79">
        <v>1050.5006000000001</v>
      </c>
      <c r="AT79">
        <v>1051.80432</v>
      </c>
      <c r="AU79">
        <v>1053.1080400000001</v>
      </c>
      <c r="AV79">
        <v>1054.41176</v>
      </c>
      <c r="AW79">
        <v>1055.7154800000001</v>
      </c>
      <c r="AX79">
        <v>1057.0192</v>
      </c>
      <c r="AY79">
        <v>1058.2887555555556</v>
      </c>
      <c r="AZ79">
        <v>1059.5583111111112</v>
      </c>
      <c r="BA79">
        <v>1060.8278666666665</v>
      </c>
      <c r="BB79">
        <v>1062.0974222222221</v>
      </c>
      <c r="BC79">
        <v>1062.7321999999999</v>
      </c>
      <c r="BD79">
        <v>1063.350625</v>
      </c>
      <c r="BE79">
        <v>1064.5874749999998</v>
      </c>
      <c r="BF79">
        <v>1065.824325</v>
      </c>
      <c r="BG79">
        <v>1067.0611749999998</v>
      </c>
      <c r="BH79">
        <v>1067.6795999999999</v>
      </c>
      <c r="BI79">
        <v>1068.2829999999999</v>
      </c>
      <c r="BJ79">
        <v>1069.4897999999998</v>
      </c>
      <c r="BK79">
        <v>1070.6966</v>
      </c>
      <c r="BL79">
        <v>1071.9033999999999</v>
      </c>
      <c r="BM79">
        <v>1073.0828666666666</v>
      </c>
      <c r="BN79">
        <v>1074.2623333333331</v>
      </c>
      <c r="BO79">
        <v>1075.4417999999998</v>
      </c>
    </row>
    <row r="80" spans="2:69" x14ac:dyDescent="0.25">
      <c r="B80">
        <v>36</v>
      </c>
      <c r="C80">
        <v>993.6</v>
      </c>
      <c r="F80">
        <v>17</v>
      </c>
      <c r="G80">
        <v>998.65000000000009</v>
      </c>
      <c r="H80">
        <v>1000.1500000000001</v>
      </c>
      <c r="I80">
        <v>1001.6500000000001</v>
      </c>
      <c r="J80">
        <v>1003.1500000000001</v>
      </c>
      <c r="K80">
        <v>1004.6500000000001</v>
      </c>
      <c r="L80">
        <v>1006.1500000000001</v>
      </c>
      <c r="M80">
        <v>1007.6500000000001</v>
      </c>
      <c r="N80">
        <v>1009.1500000000001</v>
      </c>
      <c r="O80">
        <v>1010.6500000000001</v>
      </c>
      <c r="P80">
        <v>1012.1500000000001</v>
      </c>
      <c r="Q80">
        <v>1013.6500000000001</v>
      </c>
      <c r="R80">
        <v>1015.1500000000001</v>
      </c>
      <c r="S80">
        <v>1016.6500000000001</v>
      </c>
      <c r="T80">
        <v>1018.1500000000001</v>
      </c>
      <c r="U80">
        <v>1019.6500000000001</v>
      </c>
      <c r="V80">
        <v>1021.0656210526316</v>
      </c>
      <c r="W80">
        <v>1022.4812421052632</v>
      </c>
      <c r="X80">
        <v>1023.8968631578947</v>
      </c>
      <c r="Y80">
        <v>1025.3124842105262</v>
      </c>
      <c r="Z80">
        <v>1026.7281052631579</v>
      </c>
      <c r="AA80">
        <v>1028.1437263157893</v>
      </c>
      <c r="AB80">
        <v>1029.559347368421</v>
      </c>
      <c r="AC80">
        <v>1030.9749684210526</v>
      </c>
      <c r="AD80">
        <v>1032.390589473684</v>
      </c>
      <c r="AE80">
        <v>1033.0983999999999</v>
      </c>
      <c r="AF80">
        <v>1033.784007142857</v>
      </c>
      <c r="AG80">
        <v>1035.1552214285714</v>
      </c>
      <c r="AH80">
        <v>1036.5264357142858</v>
      </c>
      <c r="AI80">
        <v>1037.8976499999999</v>
      </c>
      <c r="AJ80">
        <v>1039.2688642857142</v>
      </c>
      <c r="AK80">
        <v>1040.6400785714286</v>
      </c>
      <c r="AL80">
        <v>1042.011292857143</v>
      </c>
      <c r="AM80">
        <v>1042.6969000000001</v>
      </c>
      <c r="AN80">
        <v>1043.3635181818183</v>
      </c>
      <c r="AO80">
        <v>1044.6967545454547</v>
      </c>
      <c r="AP80">
        <v>1046.0299909090911</v>
      </c>
      <c r="AQ80">
        <v>1047.3632272727273</v>
      </c>
      <c r="AR80">
        <v>1048.6964636363637</v>
      </c>
      <c r="AS80">
        <v>1050.0297</v>
      </c>
      <c r="AT80">
        <v>1051.3278399999999</v>
      </c>
      <c r="AU80">
        <v>1052.62598</v>
      </c>
      <c r="AV80">
        <v>1053.9241199999999</v>
      </c>
      <c r="AW80">
        <v>1055.22226</v>
      </c>
      <c r="AX80">
        <v>1056.5203999999999</v>
      </c>
      <c r="AY80">
        <v>1057.7847333333332</v>
      </c>
      <c r="AZ80">
        <v>1059.0490666666667</v>
      </c>
      <c r="BA80">
        <v>1060.3134</v>
      </c>
      <c r="BB80">
        <v>1061.5777333333333</v>
      </c>
      <c r="BC80">
        <v>1062.2099000000001</v>
      </c>
      <c r="BD80">
        <v>1062.825875</v>
      </c>
      <c r="BE80">
        <v>1064.0578250000001</v>
      </c>
      <c r="BF80">
        <v>1065.289775</v>
      </c>
      <c r="BG80">
        <v>1066.5217250000001</v>
      </c>
      <c r="BH80">
        <v>1067.1377</v>
      </c>
      <c r="BI80">
        <v>1067.7387857142858</v>
      </c>
      <c r="BJ80">
        <v>1068.9409571428571</v>
      </c>
      <c r="BK80">
        <v>1070.1431285714286</v>
      </c>
      <c r="BL80">
        <v>1071.3453</v>
      </c>
      <c r="BM80">
        <v>1072.5203999999999</v>
      </c>
      <c r="BN80">
        <v>1073.6955</v>
      </c>
      <c r="BO80">
        <v>1074.8706</v>
      </c>
    </row>
    <row r="81" spans="2:67" x14ac:dyDescent="0.25">
      <c r="B81">
        <v>37</v>
      </c>
      <c r="C81">
        <v>993.3</v>
      </c>
      <c r="F81">
        <v>18</v>
      </c>
      <c r="G81">
        <v>998.5</v>
      </c>
      <c r="H81">
        <v>999.98728571428569</v>
      </c>
      <c r="I81">
        <v>1001.4745714285714</v>
      </c>
      <c r="J81">
        <v>1002.9618571428572</v>
      </c>
      <c r="K81">
        <v>1004.4491428571429</v>
      </c>
      <c r="L81">
        <v>1005.9364285714286</v>
      </c>
      <c r="M81">
        <v>1007.4237142857143</v>
      </c>
      <c r="N81">
        <v>1008.9110000000001</v>
      </c>
      <c r="O81">
        <v>1010.3982857142857</v>
      </c>
      <c r="P81">
        <v>1011.8855714285714</v>
      </c>
      <c r="Q81">
        <v>1013.3728571428571</v>
      </c>
      <c r="R81">
        <v>1014.8601428571428</v>
      </c>
      <c r="S81">
        <v>1016.3474285714286</v>
      </c>
      <c r="T81">
        <v>1017.8347142857143</v>
      </c>
      <c r="U81">
        <v>1019.322</v>
      </c>
      <c r="V81">
        <v>1020.7306947368421</v>
      </c>
      <c r="W81">
        <v>1022.1393894736842</v>
      </c>
      <c r="X81">
        <v>1023.5480842105263</v>
      </c>
      <c r="Y81">
        <v>1024.9567789473685</v>
      </c>
      <c r="Z81">
        <v>1026.3654736842104</v>
      </c>
      <c r="AA81">
        <v>1027.7741684210528</v>
      </c>
      <c r="AB81">
        <v>1029.1828631578946</v>
      </c>
      <c r="AC81">
        <v>1030.591557894737</v>
      </c>
      <c r="AD81">
        <v>1032.0002526315789</v>
      </c>
      <c r="AE81">
        <v>1032.7046</v>
      </c>
      <c r="AF81">
        <v>1033.3870285714286</v>
      </c>
      <c r="AG81">
        <v>1034.7518857142857</v>
      </c>
      <c r="AH81">
        <v>1036.116742857143</v>
      </c>
      <c r="AI81">
        <v>1037.4816000000001</v>
      </c>
      <c r="AJ81">
        <v>1038.8464571428572</v>
      </c>
      <c r="AK81">
        <v>1040.2113142857145</v>
      </c>
      <c r="AL81">
        <v>1041.5761714285716</v>
      </c>
      <c r="AM81">
        <v>1042.2586000000001</v>
      </c>
      <c r="AN81">
        <v>1042.9222545454547</v>
      </c>
      <c r="AO81">
        <v>1044.2495636363637</v>
      </c>
      <c r="AP81">
        <v>1045.5768727272728</v>
      </c>
      <c r="AQ81">
        <v>1046.9041818181818</v>
      </c>
      <c r="AR81">
        <v>1048.231490909091</v>
      </c>
      <c r="AS81">
        <v>1049.5588</v>
      </c>
      <c r="AT81">
        <v>1050.8513599999999</v>
      </c>
      <c r="AU81">
        <v>1052.14392</v>
      </c>
      <c r="AV81">
        <v>1053.4364799999998</v>
      </c>
      <c r="AW81">
        <v>1054.7290399999999</v>
      </c>
      <c r="AX81">
        <v>1056.0215999999998</v>
      </c>
      <c r="AY81">
        <v>1057.280711111111</v>
      </c>
      <c r="AZ81">
        <v>1058.539822222222</v>
      </c>
      <c r="BA81">
        <v>1059.7989333333333</v>
      </c>
      <c r="BB81">
        <v>1061.0580444444445</v>
      </c>
      <c r="BC81">
        <v>1061.6876</v>
      </c>
      <c r="BD81">
        <v>1062.301125</v>
      </c>
      <c r="BE81">
        <v>1063.5281749999999</v>
      </c>
      <c r="BF81">
        <v>1064.7552250000001</v>
      </c>
      <c r="BG81">
        <v>1065.9822750000001</v>
      </c>
      <c r="BH81">
        <v>1066.5958000000001</v>
      </c>
      <c r="BI81">
        <v>1067.1945714285714</v>
      </c>
      <c r="BJ81">
        <v>1068.3921142857143</v>
      </c>
      <c r="BK81">
        <v>1069.589657142857</v>
      </c>
      <c r="BL81">
        <v>1070.7872</v>
      </c>
      <c r="BM81">
        <v>1071.9579333333334</v>
      </c>
      <c r="BN81">
        <v>1073.1286666666665</v>
      </c>
      <c r="BO81">
        <v>1074.2993999999999</v>
      </c>
    </row>
    <row r="82" spans="2:67" x14ac:dyDescent="0.25">
      <c r="B82">
        <v>38</v>
      </c>
      <c r="C82">
        <v>992.9</v>
      </c>
      <c r="F82">
        <v>19</v>
      </c>
      <c r="G82">
        <v>998.35</v>
      </c>
      <c r="H82">
        <v>999.8245714285714</v>
      </c>
      <c r="I82">
        <v>1001.2991428571429</v>
      </c>
      <c r="J82">
        <v>1002.7737142857143</v>
      </c>
      <c r="K82">
        <v>1004.2482857142858</v>
      </c>
      <c r="L82">
        <v>1005.7228571428572</v>
      </c>
      <c r="M82">
        <v>1007.1974285714286</v>
      </c>
      <c r="N82">
        <v>1008.672</v>
      </c>
      <c r="O82">
        <v>1010.1465714285714</v>
      </c>
      <c r="P82">
        <v>1011.6211428571429</v>
      </c>
      <c r="Q82">
        <v>1013.0957142857143</v>
      </c>
      <c r="R82">
        <v>1014.5702857142858</v>
      </c>
      <c r="S82">
        <v>1016.0448571428572</v>
      </c>
      <c r="T82">
        <v>1017.5194285714286</v>
      </c>
      <c r="U82">
        <v>1018.994</v>
      </c>
      <c r="V82">
        <v>1020.3957684210527</v>
      </c>
      <c r="W82">
        <v>1021.7975368421053</v>
      </c>
      <c r="X82">
        <v>1023.199305263158</v>
      </c>
      <c r="Y82">
        <v>1024.6010736842106</v>
      </c>
      <c r="Z82">
        <v>1026.0028421052632</v>
      </c>
      <c r="AA82">
        <v>1027.4046105263158</v>
      </c>
      <c r="AB82">
        <v>1028.8063789473683</v>
      </c>
      <c r="AC82">
        <v>1030.2081473684211</v>
      </c>
      <c r="AD82">
        <v>1031.6099157894737</v>
      </c>
      <c r="AE82">
        <v>1032.3108</v>
      </c>
      <c r="AF82">
        <v>1032.9900499999999</v>
      </c>
      <c r="AG82">
        <v>1034.3485499999999</v>
      </c>
      <c r="AH82">
        <v>1035.70705</v>
      </c>
      <c r="AI82">
        <v>1037.06555</v>
      </c>
      <c r="AJ82">
        <v>1038.4240500000001</v>
      </c>
      <c r="AK82">
        <v>1039.7825500000001</v>
      </c>
      <c r="AL82">
        <v>1041.1410500000002</v>
      </c>
      <c r="AM82">
        <v>1041.8203000000001</v>
      </c>
      <c r="AN82">
        <v>1042.4809909090909</v>
      </c>
      <c r="AO82">
        <v>1043.8023727272728</v>
      </c>
      <c r="AP82">
        <v>1045.1237545454546</v>
      </c>
      <c r="AQ82">
        <v>1046.4451363636365</v>
      </c>
      <c r="AR82">
        <v>1047.7665181818181</v>
      </c>
      <c r="AS82">
        <v>1049.0879</v>
      </c>
      <c r="AT82">
        <v>1050.3748800000001</v>
      </c>
      <c r="AU82">
        <v>1051.6618599999999</v>
      </c>
      <c r="AV82">
        <v>1052.94884</v>
      </c>
      <c r="AW82">
        <v>1054.2358199999999</v>
      </c>
      <c r="AX82">
        <v>1055.5228</v>
      </c>
      <c r="AY82">
        <v>1056.7766888888889</v>
      </c>
      <c r="AZ82">
        <v>1058.0305777777778</v>
      </c>
      <c r="BA82">
        <v>1059.2844666666667</v>
      </c>
      <c r="BB82">
        <v>1060.5383555555557</v>
      </c>
      <c r="BC82">
        <v>1061.1653000000001</v>
      </c>
      <c r="BD82">
        <v>1061.7763750000001</v>
      </c>
      <c r="BE82">
        <v>1062.998525</v>
      </c>
      <c r="BF82">
        <v>1064.220675</v>
      </c>
      <c r="BG82">
        <v>1065.4428249999999</v>
      </c>
      <c r="BH82">
        <v>1066.0538999999999</v>
      </c>
      <c r="BI82">
        <v>1066.650357142857</v>
      </c>
      <c r="BJ82">
        <v>1067.8432714285714</v>
      </c>
      <c r="BK82">
        <v>1069.0361857142857</v>
      </c>
      <c r="BL82">
        <v>1070.2291</v>
      </c>
      <c r="BM82">
        <v>1071.3954666666666</v>
      </c>
      <c r="BN82">
        <v>1072.5618333333334</v>
      </c>
      <c r="BO82">
        <v>1073.7282</v>
      </c>
    </row>
    <row r="83" spans="2:67" x14ac:dyDescent="0.25">
      <c r="B83">
        <v>39</v>
      </c>
      <c r="C83">
        <v>992.6</v>
      </c>
      <c r="F83">
        <v>20</v>
      </c>
      <c r="G83">
        <v>998.2</v>
      </c>
      <c r="H83">
        <v>999.66185714285723</v>
      </c>
      <c r="I83">
        <v>1001.1237142857143</v>
      </c>
      <c r="J83">
        <v>1002.5855714285715</v>
      </c>
      <c r="K83">
        <v>1004.0474285714287</v>
      </c>
      <c r="L83">
        <v>1005.5092857142857</v>
      </c>
      <c r="M83">
        <v>1006.9711428571429</v>
      </c>
      <c r="N83">
        <v>1008.433</v>
      </c>
      <c r="O83">
        <v>1009.8948571428572</v>
      </c>
      <c r="P83">
        <v>1011.3567142857144</v>
      </c>
      <c r="Q83">
        <v>1012.8185714285714</v>
      </c>
      <c r="R83">
        <v>1014.2804285714286</v>
      </c>
      <c r="S83">
        <v>1015.7422857142858</v>
      </c>
      <c r="T83">
        <v>1017.2041428571429</v>
      </c>
      <c r="U83">
        <v>1018.6660000000001</v>
      </c>
      <c r="V83">
        <v>1020.0608421052632</v>
      </c>
      <c r="W83">
        <v>1021.4556842105263</v>
      </c>
      <c r="X83">
        <v>1022.8505263157895</v>
      </c>
      <c r="Y83">
        <v>1024.2453684210527</v>
      </c>
      <c r="Z83">
        <v>1025.6402105263157</v>
      </c>
      <c r="AA83">
        <v>1027.035052631579</v>
      </c>
      <c r="AB83">
        <v>1028.429894736842</v>
      </c>
      <c r="AC83">
        <v>1029.8247368421053</v>
      </c>
      <c r="AD83">
        <v>1031.2195789473683</v>
      </c>
      <c r="AE83">
        <v>1031.9169999999999</v>
      </c>
      <c r="AF83">
        <v>1032.5930714285714</v>
      </c>
      <c r="AG83">
        <v>1033.9452142857142</v>
      </c>
      <c r="AH83">
        <v>1035.2973571428572</v>
      </c>
      <c r="AI83">
        <v>1036.6495</v>
      </c>
      <c r="AJ83">
        <v>1038.0016428571428</v>
      </c>
      <c r="AK83">
        <v>1039.3537857142858</v>
      </c>
      <c r="AL83">
        <v>1040.7059285714286</v>
      </c>
      <c r="AM83">
        <v>1041.3820000000001</v>
      </c>
      <c r="AN83">
        <v>1042.0397272727273</v>
      </c>
      <c r="AO83">
        <v>1043.3551818181818</v>
      </c>
      <c r="AP83">
        <v>1044.6706363636363</v>
      </c>
      <c r="AQ83">
        <v>1045.986090909091</v>
      </c>
      <c r="AR83">
        <v>1047.3015454545455</v>
      </c>
      <c r="AS83">
        <v>1048.617</v>
      </c>
      <c r="AT83">
        <v>1049.8984</v>
      </c>
      <c r="AU83">
        <v>1051.1797999999999</v>
      </c>
      <c r="AV83">
        <v>1052.4612</v>
      </c>
      <c r="AW83">
        <v>1053.7425999999998</v>
      </c>
      <c r="AX83">
        <v>1055.0239999999999</v>
      </c>
      <c r="AY83">
        <v>1056.2726666666665</v>
      </c>
      <c r="AZ83">
        <v>1057.5213333333334</v>
      </c>
      <c r="BA83">
        <v>1058.77</v>
      </c>
      <c r="BB83">
        <v>1060.0186666666666</v>
      </c>
      <c r="BC83">
        <v>1060.643</v>
      </c>
      <c r="BD83">
        <v>1061.2516250000001</v>
      </c>
      <c r="BE83">
        <v>1062.468875</v>
      </c>
      <c r="BF83">
        <v>1063.6861249999999</v>
      </c>
      <c r="BG83">
        <v>1064.9033749999999</v>
      </c>
      <c r="BH83">
        <v>1065.5119999999999</v>
      </c>
      <c r="BI83">
        <v>1066.1061428571429</v>
      </c>
      <c r="BJ83">
        <v>1067.2944285714286</v>
      </c>
      <c r="BK83">
        <v>1068.4827142857143</v>
      </c>
      <c r="BL83">
        <v>1069.671</v>
      </c>
      <c r="BM83">
        <v>1070.8330000000001</v>
      </c>
      <c r="BN83">
        <v>1071.9949999999999</v>
      </c>
      <c r="BO83">
        <v>1073.1569999999999</v>
      </c>
    </row>
    <row r="84" spans="2:67" x14ac:dyDescent="0.25">
      <c r="B84">
        <v>40</v>
      </c>
      <c r="C84">
        <v>992.2</v>
      </c>
      <c r="F84">
        <v>21</v>
      </c>
      <c r="G84">
        <v>997.95</v>
      </c>
      <c r="H84">
        <v>999.40230714285724</v>
      </c>
      <c r="I84">
        <v>1000.8546142857143</v>
      </c>
      <c r="J84">
        <v>1002.3069214285715</v>
      </c>
      <c r="K84">
        <v>1003.7592285714286</v>
      </c>
      <c r="L84">
        <v>1005.2115357142858</v>
      </c>
      <c r="M84">
        <v>1006.6638428571429</v>
      </c>
      <c r="N84">
        <v>1008.1161500000001</v>
      </c>
      <c r="O84">
        <v>1009.5684571428573</v>
      </c>
      <c r="P84">
        <v>1011.0207642857143</v>
      </c>
      <c r="Q84">
        <v>1012.4730714285715</v>
      </c>
      <c r="R84">
        <v>1013.9253785714286</v>
      </c>
      <c r="S84">
        <v>1015.3776857142858</v>
      </c>
      <c r="T84">
        <v>1016.8299928571429</v>
      </c>
      <c r="U84">
        <v>1018.2823000000001</v>
      </c>
      <c r="V84">
        <v>1019.671005263158</v>
      </c>
      <c r="W84">
        <v>1021.0597105263158</v>
      </c>
      <c r="X84">
        <v>1022.4484157894738</v>
      </c>
      <c r="Y84">
        <v>1023.8371210526316</v>
      </c>
      <c r="Z84">
        <v>1025.2258263157894</v>
      </c>
      <c r="AA84">
        <v>1026.6145315789474</v>
      </c>
      <c r="AB84">
        <v>1028.0032368421053</v>
      </c>
      <c r="AC84">
        <v>1029.3919421052631</v>
      </c>
      <c r="AD84">
        <v>1030.7806473684209</v>
      </c>
      <c r="AE84">
        <v>1031.4749999999999</v>
      </c>
      <c r="AF84">
        <v>1032.1482357142856</v>
      </c>
      <c r="AG84">
        <v>1033.4947071428571</v>
      </c>
      <c r="AH84">
        <v>1034.8411785714286</v>
      </c>
      <c r="AI84">
        <v>1036.1876499999998</v>
      </c>
      <c r="AJ84">
        <v>1037.5341214285713</v>
      </c>
      <c r="AK84">
        <v>1038.8805928571428</v>
      </c>
      <c r="AL84">
        <v>1040.2270642857143</v>
      </c>
      <c r="AM84">
        <v>1040.9003</v>
      </c>
      <c r="AN84">
        <v>1041.5553909090909</v>
      </c>
      <c r="AO84">
        <v>1042.8655727272728</v>
      </c>
      <c r="AP84">
        <v>1044.1757545454545</v>
      </c>
      <c r="AQ84">
        <v>1045.4859363636363</v>
      </c>
      <c r="AR84">
        <v>1046.7961181818182</v>
      </c>
      <c r="AS84">
        <v>1048.1062999999999</v>
      </c>
      <c r="AT84">
        <v>1049.3827799999999</v>
      </c>
      <c r="AU84">
        <v>1050.6592599999999</v>
      </c>
      <c r="AV84">
        <v>1051.9357399999999</v>
      </c>
      <c r="AW84">
        <v>1053.2122199999999</v>
      </c>
      <c r="AX84">
        <v>1054.4886999999999</v>
      </c>
      <c r="AY84">
        <v>1055.7327666666665</v>
      </c>
      <c r="AZ84">
        <v>1056.9768333333332</v>
      </c>
      <c r="BA84">
        <v>1058.2209</v>
      </c>
      <c r="BB84">
        <v>1059.4649666666667</v>
      </c>
      <c r="BC84">
        <v>1060.087</v>
      </c>
      <c r="BD84">
        <v>1060.6934624999999</v>
      </c>
      <c r="BE84">
        <v>1061.9063874999999</v>
      </c>
      <c r="BF84">
        <v>1063.1193125</v>
      </c>
      <c r="BG84">
        <v>1064.3322375</v>
      </c>
      <c r="BH84">
        <v>1064.9386999999999</v>
      </c>
      <c r="BI84">
        <v>1065.5308142857143</v>
      </c>
      <c r="BJ84">
        <v>1066.7150428571429</v>
      </c>
      <c r="BK84">
        <v>1067.8992714285714</v>
      </c>
      <c r="BL84">
        <v>1069.0835</v>
      </c>
      <c r="BM84">
        <v>1070.2416666666666</v>
      </c>
      <c r="BN84">
        <v>1071.3998333333334</v>
      </c>
      <c r="BO84">
        <v>1072.558</v>
      </c>
    </row>
    <row r="85" spans="2:67" x14ac:dyDescent="0.25">
      <c r="B85">
        <v>41</v>
      </c>
      <c r="C85">
        <v>991.8</v>
      </c>
      <c r="F85">
        <v>22</v>
      </c>
      <c r="G85">
        <v>997.7</v>
      </c>
      <c r="H85">
        <v>999.14275714285714</v>
      </c>
      <c r="I85">
        <v>1000.5855142857143</v>
      </c>
      <c r="J85">
        <v>1002.0282714285714</v>
      </c>
      <c r="K85">
        <v>1003.4710285714286</v>
      </c>
      <c r="L85">
        <v>1004.9137857142857</v>
      </c>
      <c r="M85">
        <v>1006.3565428571429</v>
      </c>
      <c r="N85">
        <v>1007.7993</v>
      </c>
      <c r="O85">
        <v>1009.2420571428571</v>
      </c>
      <c r="P85">
        <v>1010.6848142857143</v>
      </c>
      <c r="Q85">
        <v>1012.1275714285714</v>
      </c>
      <c r="R85">
        <v>1013.5703285714286</v>
      </c>
      <c r="S85">
        <v>1015.0130857142857</v>
      </c>
      <c r="T85">
        <v>1016.4558428571429</v>
      </c>
      <c r="U85">
        <v>1017.8986</v>
      </c>
      <c r="V85">
        <v>1019.2811684210526</v>
      </c>
      <c r="W85">
        <v>1020.6637368421052</v>
      </c>
      <c r="X85">
        <v>1022.0463052631578</v>
      </c>
      <c r="Y85">
        <v>1023.4288736842104</v>
      </c>
      <c r="Z85">
        <v>1024.811442105263</v>
      </c>
      <c r="AA85">
        <v>1026.1940105263157</v>
      </c>
      <c r="AB85">
        <v>1027.5765789473683</v>
      </c>
      <c r="AC85">
        <v>1028.9591473684209</v>
      </c>
      <c r="AD85">
        <v>1030.3417157894735</v>
      </c>
      <c r="AE85">
        <v>1031.0329999999999</v>
      </c>
      <c r="AF85">
        <v>1031.7033999999999</v>
      </c>
      <c r="AG85">
        <v>1033.0441999999998</v>
      </c>
      <c r="AH85">
        <v>1034.385</v>
      </c>
      <c r="AI85">
        <v>1035.7257999999999</v>
      </c>
      <c r="AJ85">
        <v>1037.0665999999999</v>
      </c>
      <c r="AK85">
        <v>1038.4074000000001</v>
      </c>
      <c r="AL85">
        <v>1039.7482</v>
      </c>
      <c r="AM85">
        <v>1040.4186</v>
      </c>
      <c r="AN85">
        <v>1041.0710545454544</v>
      </c>
      <c r="AO85">
        <v>1042.3759636363636</v>
      </c>
      <c r="AP85">
        <v>1043.6808727272726</v>
      </c>
      <c r="AQ85">
        <v>1044.9857818181817</v>
      </c>
      <c r="AR85">
        <v>1046.2906909090907</v>
      </c>
      <c r="AS85">
        <v>1047.5955999999999</v>
      </c>
      <c r="AT85">
        <v>1048.8671599999998</v>
      </c>
      <c r="AU85">
        <v>1050.1387199999999</v>
      </c>
      <c r="AV85">
        <v>1051.4102799999998</v>
      </c>
      <c r="AW85">
        <v>1052.68184</v>
      </c>
      <c r="AX85">
        <v>1053.9533999999999</v>
      </c>
      <c r="AY85">
        <v>1055.1928666666665</v>
      </c>
      <c r="AZ85">
        <v>1056.4323333333332</v>
      </c>
      <c r="BA85">
        <v>1057.6717999999998</v>
      </c>
      <c r="BB85">
        <v>1058.9112666666665</v>
      </c>
      <c r="BC85">
        <v>1059.5309999999999</v>
      </c>
      <c r="BD85">
        <v>1060.1352999999999</v>
      </c>
      <c r="BE85">
        <v>1061.3438999999998</v>
      </c>
      <c r="BF85">
        <v>1062.5525</v>
      </c>
      <c r="BG85">
        <v>1063.7610999999999</v>
      </c>
      <c r="BH85">
        <v>1064.3653999999999</v>
      </c>
      <c r="BI85">
        <v>1064.9554857142857</v>
      </c>
      <c r="BJ85">
        <v>1066.1356571428571</v>
      </c>
      <c r="BK85">
        <v>1067.3158285714287</v>
      </c>
      <c r="BL85">
        <v>1068.4960000000001</v>
      </c>
      <c r="BM85">
        <v>1069.6503333333333</v>
      </c>
      <c r="BN85">
        <v>1070.8046666666667</v>
      </c>
      <c r="BO85">
        <v>1071.9589999999998</v>
      </c>
    </row>
    <row r="86" spans="2:67" x14ac:dyDescent="0.25">
      <c r="B86">
        <v>42</v>
      </c>
      <c r="C86">
        <v>991.4</v>
      </c>
      <c r="F86">
        <v>23</v>
      </c>
      <c r="G86">
        <v>997.45</v>
      </c>
      <c r="H86">
        <v>998.88320714285715</v>
      </c>
      <c r="I86">
        <v>1000.3164142857144</v>
      </c>
      <c r="J86">
        <v>1001.7496214285715</v>
      </c>
      <c r="K86">
        <v>1003.1828285714286</v>
      </c>
      <c r="L86">
        <v>1004.6160357142858</v>
      </c>
      <c r="M86">
        <v>1006.0492428571429</v>
      </c>
      <c r="N86">
        <v>1007.48245</v>
      </c>
      <c r="O86">
        <v>1008.9156571428572</v>
      </c>
      <c r="P86">
        <v>1010.3488642857143</v>
      </c>
      <c r="Q86">
        <v>1011.7820714285715</v>
      </c>
      <c r="R86">
        <v>1013.2152785714286</v>
      </c>
      <c r="S86">
        <v>1014.6484857142857</v>
      </c>
      <c r="T86">
        <v>1016.0816928571429</v>
      </c>
      <c r="U86">
        <v>1017.5149</v>
      </c>
      <c r="V86">
        <v>1018.8913315789474</v>
      </c>
      <c r="W86">
        <v>1020.2677631578947</v>
      </c>
      <c r="X86">
        <v>1021.6441947368421</v>
      </c>
      <c r="Y86">
        <v>1023.0206263157894</v>
      </c>
      <c r="Z86">
        <v>1024.3970578947367</v>
      </c>
      <c r="AA86">
        <v>1025.7734894736841</v>
      </c>
      <c r="AB86">
        <v>1027.1499210526315</v>
      </c>
      <c r="AC86">
        <v>1028.5263526315789</v>
      </c>
      <c r="AD86">
        <v>1029.9027842105263</v>
      </c>
      <c r="AE86">
        <v>1030.5909999999999</v>
      </c>
      <c r="AF86">
        <v>1031.2585642857141</v>
      </c>
      <c r="AG86">
        <v>1032.5936928571427</v>
      </c>
      <c r="AH86">
        <v>1033.9288214285714</v>
      </c>
      <c r="AI86">
        <v>1035.26395</v>
      </c>
      <c r="AJ86">
        <v>1036.5990785714287</v>
      </c>
      <c r="AK86">
        <v>1037.9342071428573</v>
      </c>
      <c r="AL86">
        <v>1039.2693357142859</v>
      </c>
      <c r="AM86">
        <v>1039.9369000000002</v>
      </c>
      <c r="AN86">
        <v>1040.5867181818182</v>
      </c>
      <c r="AO86">
        <v>1041.8863545454547</v>
      </c>
      <c r="AP86">
        <v>1043.1859909090911</v>
      </c>
      <c r="AQ86">
        <v>1044.4856272727275</v>
      </c>
      <c r="AR86">
        <v>1045.7852636363637</v>
      </c>
      <c r="AS86">
        <v>1047.0849000000001</v>
      </c>
      <c r="AT86">
        <v>1048.3515400000001</v>
      </c>
      <c r="AU86">
        <v>1049.6181799999999</v>
      </c>
      <c r="AV86">
        <v>1050.88482</v>
      </c>
      <c r="AW86">
        <v>1052.1514599999998</v>
      </c>
      <c r="AX86">
        <v>1053.4180999999999</v>
      </c>
      <c r="AY86">
        <v>1054.6529666666665</v>
      </c>
      <c r="AZ86">
        <v>1055.8878333333332</v>
      </c>
      <c r="BA86">
        <v>1057.1227000000001</v>
      </c>
      <c r="BB86">
        <v>1058.3575666666668</v>
      </c>
      <c r="BC86">
        <v>1058.9750000000001</v>
      </c>
      <c r="BD86">
        <v>1059.5771375000002</v>
      </c>
      <c r="BE86">
        <v>1060.7814125</v>
      </c>
      <c r="BF86">
        <v>1061.9856875</v>
      </c>
      <c r="BG86">
        <v>1063.1899624999999</v>
      </c>
      <c r="BH86">
        <v>1063.7920999999999</v>
      </c>
      <c r="BI86">
        <v>1064.3801571428571</v>
      </c>
      <c r="BJ86">
        <v>1065.5562714285713</v>
      </c>
      <c r="BK86">
        <v>1066.7323857142858</v>
      </c>
      <c r="BL86">
        <v>1067.9085</v>
      </c>
      <c r="BM86">
        <v>1069.059</v>
      </c>
      <c r="BN86">
        <v>1070.2094999999999</v>
      </c>
      <c r="BO86">
        <v>1071.3599999999999</v>
      </c>
    </row>
    <row r="87" spans="2:67" x14ac:dyDescent="0.25">
      <c r="B87">
        <v>43</v>
      </c>
      <c r="C87">
        <v>991</v>
      </c>
      <c r="F87">
        <v>24</v>
      </c>
      <c r="G87">
        <v>997.2</v>
      </c>
      <c r="H87">
        <v>998.62365714285716</v>
      </c>
      <c r="I87">
        <v>1000.0473142857144</v>
      </c>
      <c r="J87">
        <v>1001.4709714285715</v>
      </c>
      <c r="K87">
        <v>1002.8946285714286</v>
      </c>
      <c r="L87">
        <v>1004.3182857142857</v>
      </c>
      <c r="M87">
        <v>1005.7419428571429</v>
      </c>
      <c r="N87">
        <v>1007.1656</v>
      </c>
      <c r="O87">
        <v>1008.5892571428572</v>
      </c>
      <c r="P87">
        <v>1010.0129142857144</v>
      </c>
      <c r="Q87">
        <v>1011.4365714285715</v>
      </c>
      <c r="R87">
        <v>1012.8602285714286</v>
      </c>
      <c r="S87">
        <v>1014.2838857142857</v>
      </c>
      <c r="T87">
        <v>1015.7075428571429</v>
      </c>
      <c r="U87">
        <v>1017.1312</v>
      </c>
      <c r="V87">
        <v>1018.5014947368421</v>
      </c>
      <c r="W87">
        <v>1019.8717894736842</v>
      </c>
      <c r="X87">
        <v>1021.2420842105263</v>
      </c>
      <c r="Y87">
        <v>1022.6123789473684</v>
      </c>
      <c r="Z87">
        <v>1023.9826736842105</v>
      </c>
      <c r="AA87">
        <v>1025.3529684210525</v>
      </c>
      <c r="AB87">
        <v>1026.7232631578947</v>
      </c>
      <c r="AC87">
        <v>1028.0935578947367</v>
      </c>
      <c r="AD87">
        <v>1029.4638526315789</v>
      </c>
      <c r="AE87">
        <v>1030.1489999999999</v>
      </c>
      <c r="AF87">
        <v>1030.8137285714286</v>
      </c>
      <c r="AG87">
        <v>1032.1431857142857</v>
      </c>
      <c r="AH87">
        <v>1033.4726428571428</v>
      </c>
      <c r="AI87">
        <v>1034.8020999999999</v>
      </c>
      <c r="AJ87">
        <v>1036.1315571428572</v>
      </c>
      <c r="AK87">
        <v>1037.4610142857143</v>
      </c>
      <c r="AL87">
        <v>1038.7904714285714</v>
      </c>
      <c r="AM87">
        <v>1039.4552000000001</v>
      </c>
      <c r="AN87">
        <v>1040.1023818181818</v>
      </c>
      <c r="AO87">
        <v>1041.3967454545455</v>
      </c>
      <c r="AP87">
        <v>1042.6911090909091</v>
      </c>
      <c r="AQ87">
        <v>1043.9854727272727</v>
      </c>
      <c r="AR87">
        <v>1045.2798363636364</v>
      </c>
      <c r="AS87">
        <v>1046.5742</v>
      </c>
      <c r="AT87">
        <v>1047.83592</v>
      </c>
      <c r="AU87">
        <v>1049.09764</v>
      </c>
      <c r="AV87">
        <v>1050.3593599999999</v>
      </c>
      <c r="AW87">
        <v>1051.6210799999999</v>
      </c>
      <c r="AX87">
        <v>1052.8827999999999</v>
      </c>
      <c r="AY87">
        <v>1054.1130666666666</v>
      </c>
      <c r="AZ87">
        <v>1055.3433333333332</v>
      </c>
      <c r="BA87">
        <v>1056.5735999999999</v>
      </c>
      <c r="BB87">
        <v>1057.8038666666666</v>
      </c>
      <c r="BC87">
        <v>1058.4190000000001</v>
      </c>
      <c r="BD87">
        <v>1059.018975</v>
      </c>
      <c r="BE87">
        <v>1060.2189250000001</v>
      </c>
      <c r="BF87">
        <v>1061.4188749999998</v>
      </c>
      <c r="BG87">
        <v>1062.618825</v>
      </c>
      <c r="BH87">
        <v>1063.2187999999999</v>
      </c>
      <c r="BI87">
        <v>1063.8048285714285</v>
      </c>
      <c r="BJ87">
        <v>1064.9768857142858</v>
      </c>
      <c r="BK87">
        <v>1066.1489428571429</v>
      </c>
      <c r="BL87">
        <v>1067.3210000000001</v>
      </c>
      <c r="BM87">
        <v>1068.4676666666667</v>
      </c>
      <c r="BN87">
        <v>1069.6143333333334</v>
      </c>
      <c r="BO87">
        <v>1070.761</v>
      </c>
    </row>
    <row r="88" spans="2:67" x14ac:dyDescent="0.25">
      <c r="B88">
        <v>44</v>
      </c>
      <c r="C88">
        <v>990.6</v>
      </c>
      <c r="F88">
        <v>25</v>
      </c>
      <c r="G88">
        <v>996.95</v>
      </c>
      <c r="H88">
        <v>998.36410714285716</v>
      </c>
      <c r="I88">
        <v>999.77821428571428</v>
      </c>
      <c r="J88">
        <v>1001.1923214285714</v>
      </c>
      <c r="K88">
        <v>1002.6064285714286</v>
      </c>
      <c r="L88">
        <v>1004.0205357142858</v>
      </c>
      <c r="M88">
        <v>1005.4346428571429</v>
      </c>
      <c r="N88">
        <v>1006.84875</v>
      </c>
      <c r="O88">
        <v>1008.2628571428571</v>
      </c>
      <c r="P88">
        <v>1009.6769642857142</v>
      </c>
      <c r="Q88">
        <v>1011.0910714285714</v>
      </c>
      <c r="R88">
        <v>1012.5051785714286</v>
      </c>
      <c r="S88">
        <v>1013.9192857142857</v>
      </c>
      <c r="T88">
        <v>1015.3333928571428</v>
      </c>
      <c r="U88">
        <v>1016.7474999999999</v>
      </c>
      <c r="V88">
        <v>1018.1116578947368</v>
      </c>
      <c r="W88">
        <v>1019.4758157894736</v>
      </c>
      <c r="X88">
        <v>1020.8399736842105</v>
      </c>
      <c r="Y88">
        <v>1022.2041315789473</v>
      </c>
      <c r="Z88">
        <v>1023.5682894736841</v>
      </c>
      <c r="AA88">
        <v>1024.932447368421</v>
      </c>
      <c r="AB88">
        <v>1026.2966052631577</v>
      </c>
      <c r="AC88">
        <v>1027.6607631578947</v>
      </c>
      <c r="AD88">
        <v>1029.0249210526315</v>
      </c>
      <c r="AE88">
        <v>1029.7069999999999</v>
      </c>
      <c r="AF88">
        <v>1030.3688928571428</v>
      </c>
      <c r="AG88">
        <v>1031.6926785714286</v>
      </c>
      <c r="AH88">
        <v>1033.0164642857142</v>
      </c>
      <c r="AI88">
        <v>1034.34025</v>
      </c>
      <c r="AJ88">
        <v>1035.6640357142858</v>
      </c>
      <c r="AK88">
        <v>1036.9878214285714</v>
      </c>
      <c r="AL88">
        <v>1038.3116071428572</v>
      </c>
      <c r="AM88">
        <v>1038.9735000000001</v>
      </c>
      <c r="AN88">
        <v>1039.6180454545456</v>
      </c>
      <c r="AO88">
        <v>1040.9071363636365</v>
      </c>
      <c r="AP88">
        <v>1042.1962272727274</v>
      </c>
      <c r="AQ88">
        <v>1043.4853181818182</v>
      </c>
      <c r="AR88">
        <v>1044.7744090909091</v>
      </c>
      <c r="AS88">
        <v>1046.0635</v>
      </c>
      <c r="AT88">
        <v>1047.3202999999999</v>
      </c>
      <c r="AU88">
        <v>1048.5771</v>
      </c>
      <c r="AV88">
        <v>1049.8338999999999</v>
      </c>
      <c r="AW88">
        <v>1051.0907</v>
      </c>
      <c r="AX88">
        <v>1052.3474999999999</v>
      </c>
      <c r="AY88">
        <v>1053.5731666666666</v>
      </c>
      <c r="AZ88">
        <v>1054.7988333333333</v>
      </c>
      <c r="BA88">
        <v>1056.0245</v>
      </c>
      <c r="BB88">
        <v>1057.2501666666667</v>
      </c>
      <c r="BC88">
        <v>1057.8630000000001</v>
      </c>
      <c r="BD88">
        <v>1058.4608125</v>
      </c>
      <c r="BE88">
        <v>1059.6564375</v>
      </c>
      <c r="BF88">
        <v>1060.8520625000001</v>
      </c>
      <c r="BG88">
        <v>1062.0476875000002</v>
      </c>
      <c r="BH88">
        <v>1062.6455000000001</v>
      </c>
      <c r="BI88">
        <v>1063.2295000000001</v>
      </c>
      <c r="BJ88">
        <v>1064.3975</v>
      </c>
      <c r="BK88">
        <v>1065.5655000000002</v>
      </c>
      <c r="BL88">
        <v>1066.7335</v>
      </c>
      <c r="BM88">
        <v>1067.8763333333334</v>
      </c>
      <c r="BN88">
        <v>1069.0191666666665</v>
      </c>
      <c r="BO88">
        <v>1070.1619999999998</v>
      </c>
    </row>
    <row r="89" spans="2:67" x14ac:dyDescent="0.25">
      <c r="B89">
        <v>45</v>
      </c>
      <c r="C89">
        <v>990.2</v>
      </c>
      <c r="F89">
        <v>26</v>
      </c>
      <c r="G89">
        <v>996.7</v>
      </c>
      <c r="H89">
        <v>998.10455714285717</v>
      </c>
      <c r="I89">
        <v>999.5091142857143</v>
      </c>
      <c r="J89">
        <v>1000.9136714285714</v>
      </c>
      <c r="K89">
        <v>1002.3182285714286</v>
      </c>
      <c r="L89">
        <v>1003.7227857142857</v>
      </c>
      <c r="M89">
        <v>1005.1273428571428</v>
      </c>
      <c r="N89">
        <v>1006.5319</v>
      </c>
      <c r="O89">
        <v>1007.9364571428572</v>
      </c>
      <c r="P89">
        <v>1009.3410142857143</v>
      </c>
      <c r="Q89">
        <v>1010.7455714285715</v>
      </c>
      <c r="R89">
        <v>1012.1501285714286</v>
      </c>
      <c r="S89">
        <v>1013.5546857142857</v>
      </c>
      <c r="T89">
        <v>1014.9592428571428</v>
      </c>
      <c r="U89">
        <v>1016.3638</v>
      </c>
      <c r="V89">
        <v>1017.7218210526315</v>
      </c>
      <c r="W89">
        <v>1019.0798421052632</v>
      </c>
      <c r="X89">
        <v>1020.4378631578948</v>
      </c>
      <c r="Y89">
        <v>1021.7958842105263</v>
      </c>
      <c r="Z89">
        <v>1023.153905263158</v>
      </c>
      <c r="AA89">
        <v>1024.5119263157894</v>
      </c>
      <c r="AB89">
        <v>1025.8699473684212</v>
      </c>
      <c r="AC89">
        <v>1027.2279684210528</v>
      </c>
      <c r="AD89">
        <v>1028.5859894736843</v>
      </c>
      <c r="AE89">
        <v>1029.2650000000001</v>
      </c>
      <c r="AF89">
        <v>1029.9240571428572</v>
      </c>
      <c r="AG89">
        <v>1031.2421714285715</v>
      </c>
      <c r="AH89">
        <v>1032.5602857142858</v>
      </c>
      <c r="AI89">
        <v>1033.8784000000001</v>
      </c>
      <c r="AJ89">
        <v>1035.1965142857143</v>
      </c>
      <c r="AK89">
        <v>1036.5146285714286</v>
      </c>
      <c r="AL89">
        <v>1037.8327428571429</v>
      </c>
      <c r="AM89">
        <v>1038.4918</v>
      </c>
      <c r="AN89">
        <v>1039.1337090909092</v>
      </c>
      <c r="AO89">
        <v>1040.4175272727273</v>
      </c>
      <c r="AP89">
        <v>1041.7013454545454</v>
      </c>
      <c r="AQ89">
        <v>1042.9851636363635</v>
      </c>
      <c r="AR89">
        <v>1044.2689818181818</v>
      </c>
      <c r="AS89">
        <v>1045.5527999999999</v>
      </c>
      <c r="AT89">
        <v>1046.80468</v>
      </c>
      <c r="AU89">
        <v>1048.05656</v>
      </c>
      <c r="AV89">
        <v>1049.30844</v>
      </c>
      <c r="AW89">
        <v>1050.56032</v>
      </c>
      <c r="AX89">
        <v>1051.8122000000001</v>
      </c>
      <c r="AY89">
        <v>1053.0332666666668</v>
      </c>
      <c r="AZ89">
        <v>1054.2543333333333</v>
      </c>
      <c r="BA89">
        <v>1055.4754</v>
      </c>
      <c r="BB89">
        <v>1056.6964666666668</v>
      </c>
      <c r="BC89">
        <v>1057.307</v>
      </c>
      <c r="BD89">
        <v>1057.90265</v>
      </c>
      <c r="BE89">
        <v>1059.0939499999999</v>
      </c>
      <c r="BF89">
        <v>1060.2852500000001</v>
      </c>
      <c r="BG89">
        <v>1061.4765500000001</v>
      </c>
      <c r="BH89">
        <v>1062.0722000000001</v>
      </c>
      <c r="BI89">
        <v>1062.6541714285715</v>
      </c>
      <c r="BJ89">
        <v>1063.8181142857143</v>
      </c>
      <c r="BK89">
        <v>1064.9820571428572</v>
      </c>
      <c r="BL89">
        <v>1066.146</v>
      </c>
      <c r="BM89">
        <v>1067.2849999999999</v>
      </c>
      <c r="BN89">
        <v>1068.424</v>
      </c>
      <c r="BO89">
        <v>1069.5629999999999</v>
      </c>
    </row>
    <row r="90" spans="2:67" x14ac:dyDescent="0.25">
      <c r="B90">
        <v>46</v>
      </c>
      <c r="C90">
        <v>989.8</v>
      </c>
      <c r="F90">
        <v>27</v>
      </c>
      <c r="G90">
        <v>996.45</v>
      </c>
      <c r="H90">
        <v>997.84500714285718</v>
      </c>
      <c r="I90">
        <v>999.24001428571432</v>
      </c>
      <c r="J90">
        <v>1000.6350214285715</v>
      </c>
      <c r="K90">
        <v>1002.0300285714286</v>
      </c>
      <c r="L90">
        <v>1003.4250357142857</v>
      </c>
      <c r="M90">
        <v>1004.8200428571429</v>
      </c>
      <c r="N90">
        <v>1006.21505</v>
      </c>
      <c r="O90">
        <v>1007.6100571428572</v>
      </c>
      <c r="P90">
        <v>1009.0050642857143</v>
      </c>
      <c r="Q90">
        <v>1010.4000714285714</v>
      </c>
      <c r="R90">
        <v>1011.7950785714286</v>
      </c>
      <c r="S90">
        <v>1013.1900857142857</v>
      </c>
      <c r="T90">
        <v>1014.5850928571429</v>
      </c>
      <c r="U90">
        <v>1015.9801</v>
      </c>
      <c r="V90">
        <v>1017.3319842105263</v>
      </c>
      <c r="W90">
        <v>1018.6838684210527</v>
      </c>
      <c r="X90">
        <v>1020.0357526315789</v>
      </c>
      <c r="Y90">
        <v>1021.3876368421053</v>
      </c>
      <c r="Z90">
        <v>1022.7395210526316</v>
      </c>
      <c r="AA90">
        <v>1024.0914052631579</v>
      </c>
      <c r="AB90">
        <v>1025.4432894736842</v>
      </c>
      <c r="AC90">
        <v>1026.7951736842106</v>
      </c>
      <c r="AD90">
        <v>1028.1470578947369</v>
      </c>
      <c r="AE90">
        <v>1028.8230000000001</v>
      </c>
      <c r="AF90">
        <v>1029.4792214285715</v>
      </c>
      <c r="AG90">
        <v>1030.7916642857144</v>
      </c>
      <c r="AH90">
        <v>1032.1041071428572</v>
      </c>
      <c r="AI90">
        <v>1033.4165499999999</v>
      </c>
      <c r="AJ90">
        <v>1034.7289928571429</v>
      </c>
      <c r="AK90">
        <v>1036.0414357142856</v>
      </c>
      <c r="AL90">
        <v>1037.3538785714286</v>
      </c>
      <c r="AM90">
        <v>1038.0101</v>
      </c>
      <c r="AN90">
        <v>1038.6493727272727</v>
      </c>
      <c r="AO90">
        <v>1039.9279181818181</v>
      </c>
      <c r="AP90">
        <v>1041.2064636363637</v>
      </c>
      <c r="AQ90">
        <v>1042.485009090909</v>
      </c>
      <c r="AR90">
        <v>1043.7635545454546</v>
      </c>
      <c r="AS90">
        <v>1045.0420999999999</v>
      </c>
      <c r="AT90">
        <v>1046.2890599999998</v>
      </c>
      <c r="AU90">
        <v>1047.53602</v>
      </c>
      <c r="AV90">
        <v>1048.78298</v>
      </c>
      <c r="AW90">
        <v>1050.0299400000001</v>
      </c>
      <c r="AX90">
        <v>1051.2769000000001</v>
      </c>
      <c r="AY90">
        <v>1052.4933666666668</v>
      </c>
      <c r="AZ90">
        <v>1053.7098333333333</v>
      </c>
      <c r="BA90">
        <v>1054.9263000000001</v>
      </c>
      <c r="BB90">
        <v>1056.1427666666666</v>
      </c>
      <c r="BC90">
        <v>1056.751</v>
      </c>
      <c r="BD90">
        <v>1057.3444875</v>
      </c>
      <c r="BE90">
        <v>1058.5314625000001</v>
      </c>
      <c r="BF90">
        <v>1059.7184374999999</v>
      </c>
      <c r="BG90">
        <v>1060.9054125</v>
      </c>
      <c r="BH90">
        <v>1061.4989</v>
      </c>
      <c r="BI90">
        <v>1062.0788428571429</v>
      </c>
      <c r="BJ90">
        <v>1063.2387285714287</v>
      </c>
      <c r="BK90">
        <v>1064.3986142857143</v>
      </c>
      <c r="BL90">
        <v>1065.5585000000001</v>
      </c>
      <c r="BM90">
        <v>1066.6936666666668</v>
      </c>
      <c r="BN90">
        <v>1067.8288333333333</v>
      </c>
      <c r="BO90">
        <v>1068.9639999999999</v>
      </c>
    </row>
    <row r="91" spans="2:67" x14ac:dyDescent="0.25">
      <c r="B91">
        <v>47</v>
      </c>
      <c r="C91">
        <v>989.4</v>
      </c>
      <c r="F91">
        <v>28</v>
      </c>
      <c r="G91">
        <v>996.2</v>
      </c>
      <c r="H91">
        <v>997.58545714285719</v>
      </c>
      <c r="I91">
        <v>998.97091428571434</v>
      </c>
      <c r="J91">
        <v>1000.3563714285715</v>
      </c>
      <c r="K91">
        <v>1001.7418285714286</v>
      </c>
      <c r="L91">
        <v>1003.1272857142858</v>
      </c>
      <c r="M91">
        <v>1004.5127428571429</v>
      </c>
      <c r="N91">
        <v>1005.8982000000001</v>
      </c>
      <c r="O91">
        <v>1007.2836571428571</v>
      </c>
      <c r="P91">
        <v>1008.6691142857143</v>
      </c>
      <c r="Q91">
        <v>1010.0545714285714</v>
      </c>
      <c r="R91">
        <v>1011.4400285714286</v>
      </c>
      <c r="S91">
        <v>1012.8254857142857</v>
      </c>
      <c r="T91">
        <v>1014.2109428571429</v>
      </c>
      <c r="U91">
        <v>1015.5964</v>
      </c>
      <c r="V91">
        <v>1016.942147368421</v>
      </c>
      <c r="W91">
        <v>1018.2878947368422</v>
      </c>
      <c r="X91">
        <v>1019.6336421052632</v>
      </c>
      <c r="Y91">
        <v>1020.9793894736843</v>
      </c>
      <c r="Z91">
        <v>1022.3251368421053</v>
      </c>
      <c r="AA91">
        <v>1023.6708842105264</v>
      </c>
      <c r="AB91">
        <v>1025.0166315789475</v>
      </c>
      <c r="AC91">
        <v>1026.3623789473686</v>
      </c>
      <c r="AD91">
        <v>1027.7081263157895</v>
      </c>
      <c r="AE91">
        <v>1028.3810000000001</v>
      </c>
      <c r="AF91">
        <v>1029.0343857142857</v>
      </c>
      <c r="AG91">
        <v>1030.3411571428574</v>
      </c>
      <c r="AH91">
        <v>1031.6479285714286</v>
      </c>
      <c r="AI91">
        <v>1032.9547000000002</v>
      </c>
      <c r="AJ91">
        <v>1034.2614714285714</v>
      </c>
      <c r="AK91">
        <v>1035.5682428571431</v>
      </c>
      <c r="AL91">
        <v>1036.8750142857143</v>
      </c>
      <c r="AM91">
        <v>1037.5284000000001</v>
      </c>
      <c r="AN91">
        <v>1038.1650363636365</v>
      </c>
      <c r="AO91">
        <v>1039.4383090909091</v>
      </c>
      <c r="AP91">
        <v>1040.7115818181819</v>
      </c>
      <c r="AQ91">
        <v>1041.9848545454547</v>
      </c>
      <c r="AR91">
        <v>1043.2581272727273</v>
      </c>
      <c r="AS91">
        <v>1044.5314000000001</v>
      </c>
      <c r="AT91">
        <v>1045.7734400000002</v>
      </c>
      <c r="AU91">
        <v>1047.01548</v>
      </c>
      <c r="AV91">
        <v>1048.2575200000001</v>
      </c>
      <c r="AW91">
        <v>1049.49956</v>
      </c>
      <c r="AX91">
        <v>1050.7416000000001</v>
      </c>
      <c r="AY91">
        <v>1051.9534666666668</v>
      </c>
      <c r="AZ91">
        <v>1053.1653333333334</v>
      </c>
      <c r="BA91">
        <v>1054.3772000000001</v>
      </c>
      <c r="BB91">
        <v>1055.5890666666669</v>
      </c>
      <c r="BC91">
        <v>1056.1950000000002</v>
      </c>
      <c r="BD91">
        <v>1056.786325</v>
      </c>
      <c r="BE91">
        <v>1057.9689750000002</v>
      </c>
      <c r="BF91">
        <v>1059.151625</v>
      </c>
      <c r="BG91">
        <v>1060.3342750000002</v>
      </c>
      <c r="BH91">
        <v>1060.9256</v>
      </c>
      <c r="BI91">
        <v>1061.5035142857143</v>
      </c>
      <c r="BJ91">
        <v>1062.659342857143</v>
      </c>
      <c r="BK91">
        <v>1063.8151714285714</v>
      </c>
      <c r="BL91">
        <v>1064.971</v>
      </c>
      <c r="BM91">
        <v>1066.1023333333333</v>
      </c>
      <c r="BN91">
        <v>1067.2336666666667</v>
      </c>
      <c r="BO91">
        <v>1068.365</v>
      </c>
    </row>
    <row r="92" spans="2:67" x14ac:dyDescent="0.25">
      <c r="B92">
        <v>48</v>
      </c>
      <c r="C92">
        <v>988.9</v>
      </c>
      <c r="F92">
        <v>29</v>
      </c>
      <c r="G92">
        <v>995.95</v>
      </c>
      <c r="H92">
        <v>997.3259071428572</v>
      </c>
      <c r="I92">
        <v>998.70181428571436</v>
      </c>
      <c r="J92">
        <v>1000.0777214285714</v>
      </c>
      <c r="K92">
        <v>1001.4536285714286</v>
      </c>
      <c r="L92">
        <v>1002.8295357142857</v>
      </c>
      <c r="M92">
        <v>1004.2054428571429</v>
      </c>
      <c r="N92">
        <v>1005.5813499999999</v>
      </c>
      <c r="O92">
        <v>1006.9572571428571</v>
      </c>
      <c r="P92">
        <v>1008.3331642857142</v>
      </c>
      <c r="Q92">
        <v>1009.7090714285714</v>
      </c>
      <c r="R92">
        <v>1011.0849785714286</v>
      </c>
      <c r="S92">
        <v>1012.4608857142856</v>
      </c>
      <c r="T92">
        <v>1013.8367928571428</v>
      </c>
      <c r="U92">
        <v>1015.2126999999999</v>
      </c>
      <c r="V92">
        <v>1016.5523105263158</v>
      </c>
      <c r="W92">
        <v>1017.8919210526316</v>
      </c>
      <c r="X92">
        <v>1019.2315315789474</v>
      </c>
      <c r="Y92">
        <v>1020.5711421052631</v>
      </c>
      <c r="Z92">
        <v>1021.9107526315789</v>
      </c>
      <c r="AA92">
        <v>1023.2503631578948</v>
      </c>
      <c r="AB92">
        <v>1024.5899736842105</v>
      </c>
      <c r="AC92">
        <v>1025.9295842105264</v>
      </c>
      <c r="AD92">
        <v>1027.2691947368421</v>
      </c>
      <c r="AE92">
        <v>1027.9390000000001</v>
      </c>
      <c r="AF92">
        <v>1028.5895500000001</v>
      </c>
      <c r="AG92">
        <v>1029.8906500000001</v>
      </c>
      <c r="AH92">
        <v>1031.1917500000002</v>
      </c>
      <c r="AI92">
        <v>1032.4928500000001</v>
      </c>
      <c r="AJ92">
        <v>1033.79395</v>
      </c>
      <c r="AK92">
        <v>1035.0950500000001</v>
      </c>
      <c r="AL92">
        <v>1036.39615</v>
      </c>
      <c r="AM92">
        <v>1037.0467000000001</v>
      </c>
      <c r="AN92">
        <v>1037.6807000000001</v>
      </c>
      <c r="AO92">
        <v>1038.9487000000001</v>
      </c>
      <c r="AP92">
        <v>1040.2167000000002</v>
      </c>
      <c r="AQ92">
        <v>1041.4847</v>
      </c>
      <c r="AR92">
        <v>1042.7527</v>
      </c>
      <c r="AS92">
        <v>1044.0207</v>
      </c>
      <c r="AT92">
        <v>1045.25782</v>
      </c>
      <c r="AU92">
        <v>1046.49494</v>
      </c>
      <c r="AV92">
        <v>1047.73206</v>
      </c>
      <c r="AW92">
        <v>1048.9691800000001</v>
      </c>
      <c r="AX92">
        <v>1050.2063000000001</v>
      </c>
      <c r="AY92">
        <v>1051.4135666666668</v>
      </c>
      <c r="AZ92">
        <v>1052.6208333333334</v>
      </c>
      <c r="BA92">
        <v>1053.8281000000002</v>
      </c>
      <c r="BB92">
        <v>1055.0353666666667</v>
      </c>
      <c r="BC92">
        <v>1055.6390000000001</v>
      </c>
      <c r="BD92">
        <v>1056.2281625000001</v>
      </c>
      <c r="BE92">
        <v>1057.4064875000001</v>
      </c>
      <c r="BF92">
        <v>1058.5848125</v>
      </c>
      <c r="BG92">
        <v>1059.7631375000001</v>
      </c>
      <c r="BH92">
        <v>1060.3523</v>
      </c>
      <c r="BI92">
        <v>1060.9281857142857</v>
      </c>
      <c r="BJ92">
        <v>1062.0799571428572</v>
      </c>
      <c r="BK92">
        <v>1063.2317285714287</v>
      </c>
      <c r="BL92">
        <v>1064.3835000000001</v>
      </c>
      <c r="BM92">
        <v>1065.511</v>
      </c>
      <c r="BN92">
        <v>1066.6385</v>
      </c>
      <c r="BO92">
        <v>1067.7659999999998</v>
      </c>
    </row>
    <row r="93" spans="2:67" x14ac:dyDescent="0.25">
      <c r="B93">
        <v>49</v>
      </c>
      <c r="C93">
        <v>988.5</v>
      </c>
      <c r="F93">
        <v>30</v>
      </c>
      <c r="G93">
        <v>995.7</v>
      </c>
      <c r="H93">
        <v>997.06635714285721</v>
      </c>
      <c r="I93">
        <v>998.43271428571427</v>
      </c>
      <c r="J93">
        <v>999.79907142857144</v>
      </c>
      <c r="K93">
        <v>1001.1654285714286</v>
      </c>
      <c r="L93">
        <v>1002.5317857142858</v>
      </c>
      <c r="M93">
        <v>1003.8981428571428</v>
      </c>
      <c r="N93">
        <v>1005.2645</v>
      </c>
      <c r="O93">
        <v>1006.6308571428572</v>
      </c>
      <c r="P93">
        <v>1007.9972142857142</v>
      </c>
      <c r="Q93">
        <v>1009.3635714285714</v>
      </c>
      <c r="R93">
        <v>1010.7299285714286</v>
      </c>
      <c r="S93">
        <v>1012.0962857142857</v>
      </c>
      <c r="T93">
        <v>1013.4626428571428</v>
      </c>
      <c r="U93">
        <v>1014.829</v>
      </c>
      <c r="V93">
        <v>1016.1624736842105</v>
      </c>
      <c r="W93">
        <v>1017.4959473684211</v>
      </c>
      <c r="X93">
        <v>1018.8294210526316</v>
      </c>
      <c r="Y93">
        <v>1020.1628947368421</v>
      </c>
      <c r="Z93">
        <v>1021.4963684210527</v>
      </c>
      <c r="AA93">
        <v>1022.8298421052632</v>
      </c>
      <c r="AB93">
        <v>1024.1633157894737</v>
      </c>
      <c r="AC93">
        <v>1025.4967894736842</v>
      </c>
      <c r="AD93">
        <v>1026.8302631578947</v>
      </c>
      <c r="AE93">
        <v>1027.4970000000001</v>
      </c>
      <c r="AF93">
        <v>1028.1447142857144</v>
      </c>
      <c r="AG93">
        <v>1029.440142857143</v>
      </c>
      <c r="AH93">
        <v>1030.7355714285716</v>
      </c>
      <c r="AI93">
        <v>1032.0309999999999</v>
      </c>
      <c r="AJ93">
        <v>1033.3264285714286</v>
      </c>
      <c r="AK93">
        <v>1034.6218571428572</v>
      </c>
      <c r="AL93">
        <v>1035.9172857142858</v>
      </c>
      <c r="AM93">
        <v>1036.5650000000001</v>
      </c>
      <c r="AN93">
        <v>1037.1963636363637</v>
      </c>
      <c r="AO93">
        <v>1038.4590909090909</v>
      </c>
      <c r="AP93">
        <v>1039.7218181818182</v>
      </c>
      <c r="AQ93">
        <v>1040.9845454545455</v>
      </c>
      <c r="AR93">
        <v>1042.2472727272727</v>
      </c>
      <c r="AS93">
        <v>1043.51</v>
      </c>
      <c r="AT93">
        <v>1044.7421999999999</v>
      </c>
      <c r="AU93">
        <v>1045.9744000000001</v>
      </c>
      <c r="AV93">
        <v>1047.2066</v>
      </c>
      <c r="AW93">
        <v>1048.4388000000001</v>
      </c>
      <c r="AX93">
        <v>1049.671</v>
      </c>
      <c r="AY93">
        <v>1050.8736666666666</v>
      </c>
      <c r="AZ93">
        <v>1052.0763333333334</v>
      </c>
      <c r="BA93">
        <v>1053.279</v>
      </c>
      <c r="BB93">
        <v>1054.4816666666668</v>
      </c>
      <c r="BC93">
        <v>1055.0830000000001</v>
      </c>
      <c r="BD93">
        <v>1055.67</v>
      </c>
      <c r="BE93">
        <v>1056.8440000000001</v>
      </c>
      <c r="BF93">
        <v>1058.018</v>
      </c>
      <c r="BG93">
        <v>1059.192</v>
      </c>
      <c r="BH93">
        <v>1059.779</v>
      </c>
      <c r="BI93">
        <v>1060.3528571428571</v>
      </c>
      <c r="BJ93">
        <v>1061.5005714285714</v>
      </c>
      <c r="BK93">
        <v>1062.6482857142857</v>
      </c>
      <c r="BL93">
        <v>1063.796</v>
      </c>
      <c r="BM93">
        <v>1064.9196666666667</v>
      </c>
      <c r="BN93">
        <v>1066.0433333333333</v>
      </c>
      <c r="BO93">
        <v>1067.1669999999999</v>
      </c>
    </row>
    <row r="94" spans="2:67" x14ac:dyDescent="0.25">
      <c r="B94">
        <v>50</v>
      </c>
      <c r="C94">
        <v>988</v>
      </c>
      <c r="F94">
        <v>31</v>
      </c>
      <c r="G94">
        <v>995.35</v>
      </c>
      <c r="H94">
        <v>996.71009285714285</v>
      </c>
      <c r="I94">
        <v>998.07018571428569</v>
      </c>
      <c r="J94">
        <v>999.43027857142863</v>
      </c>
      <c r="K94">
        <v>1000.7903714285715</v>
      </c>
      <c r="L94">
        <v>1002.1504642857143</v>
      </c>
      <c r="M94">
        <v>1003.5105571428571</v>
      </c>
      <c r="N94">
        <v>1004.8706500000001</v>
      </c>
      <c r="O94">
        <v>1006.2307428571429</v>
      </c>
      <c r="P94">
        <v>1007.5908357142857</v>
      </c>
      <c r="Q94">
        <v>1008.9509285714286</v>
      </c>
      <c r="R94">
        <v>1010.3110214285714</v>
      </c>
      <c r="S94">
        <v>1011.6711142857143</v>
      </c>
      <c r="T94">
        <v>1013.0312071428572</v>
      </c>
      <c r="U94">
        <v>1014.3913</v>
      </c>
      <c r="V94">
        <v>1015.7193210526316</v>
      </c>
      <c r="W94">
        <v>1017.0473421052632</v>
      </c>
      <c r="X94">
        <v>1018.3753631578948</v>
      </c>
      <c r="Y94">
        <v>1019.7033842105263</v>
      </c>
      <c r="Z94">
        <v>1021.031405263158</v>
      </c>
      <c r="AA94">
        <v>1022.3594263157896</v>
      </c>
      <c r="AB94">
        <v>1023.6874473684212</v>
      </c>
      <c r="AC94">
        <v>1025.0154684210527</v>
      </c>
      <c r="AD94">
        <v>1026.3434894736843</v>
      </c>
      <c r="AE94">
        <v>1027.0075000000002</v>
      </c>
      <c r="AF94">
        <v>1027.6527357142859</v>
      </c>
      <c r="AG94">
        <v>1028.9432071428573</v>
      </c>
      <c r="AH94">
        <v>1030.2336785714288</v>
      </c>
      <c r="AI94">
        <v>1031.5241500000002</v>
      </c>
      <c r="AJ94">
        <v>1032.8146214285714</v>
      </c>
      <c r="AK94">
        <v>1034.1050928571428</v>
      </c>
      <c r="AL94">
        <v>1035.3955642857143</v>
      </c>
      <c r="AM94">
        <v>1036.0408</v>
      </c>
      <c r="AN94">
        <v>1036.6698454545453</v>
      </c>
      <c r="AO94">
        <v>1037.9279363636363</v>
      </c>
      <c r="AP94">
        <v>1039.1860272727272</v>
      </c>
      <c r="AQ94">
        <v>1040.4441181818181</v>
      </c>
      <c r="AR94">
        <v>1041.702209090909</v>
      </c>
      <c r="AS94">
        <v>1042.9603</v>
      </c>
      <c r="AT94">
        <v>1044.1882000000001</v>
      </c>
      <c r="AU94">
        <v>1045.4160999999999</v>
      </c>
      <c r="AV94">
        <v>1046.644</v>
      </c>
      <c r="AW94">
        <v>1047.8718999999999</v>
      </c>
      <c r="AX94">
        <v>1049.0998</v>
      </c>
      <c r="AY94">
        <v>1050.2984222222221</v>
      </c>
      <c r="AZ94">
        <v>1051.4970444444443</v>
      </c>
      <c r="BA94">
        <v>1052.6956666666667</v>
      </c>
      <c r="BB94">
        <v>1053.8942888888889</v>
      </c>
      <c r="BC94">
        <v>1054.4936</v>
      </c>
      <c r="BD94">
        <v>1055.0787250000001</v>
      </c>
      <c r="BE94">
        <v>1056.248975</v>
      </c>
      <c r="BF94">
        <v>1057.4192250000001</v>
      </c>
      <c r="BG94">
        <v>1058.589475</v>
      </c>
      <c r="BH94">
        <v>1059.1746000000001</v>
      </c>
      <c r="BI94">
        <v>1059.7466857142858</v>
      </c>
      <c r="BJ94">
        <v>1060.8908571428572</v>
      </c>
      <c r="BK94">
        <v>1062.0350285714287</v>
      </c>
      <c r="BL94">
        <v>1063.1792</v>
      </c>
      <c r="BM94">
        <v>1064.2995666666666</v>
      </c>
      <c r="BN94">
        <v>1065.4199333333333</v>
      </c>
      <c r="BO94">
        <v>1066.5402999999999</v>
      </c>
    </row>
    <row r="95" spans="2:67" x14ac:dyDescent="0.25">
      <c r="B95">
        <v>51</v>
      </c>
      <c r="C95">
        <v>987.6</v>
      </c>
      <c r="F95">
        <v>32</v>
      </c>
      <c r="G95">
        <v>995</v>
      </c>
      <c r="H95">
        <v>996.35382857142861</v>
      </c>
      <c r="I95">
        <v>997.7076571428571</v>
      </c>
      <c r="J95">
        <v>999.06148571428571</v>
      </c>
      <c r="K95">
        <v>1000.4153142857143</v>
      </c>
      <c r="L95">
        <v>1001.7691428571428</v>
      </c>
      <c r="M95">
        <v>1003.1229714285714</v>
      </c>
      <c r="N95">
        <v>1004.4767999999999</v>
      </c>
      <c r="O95">
        <v>1005.8306285714285</v>
      </c>
      <c r="P95">
        <v>1007.1844571428571</v>
      </c>
      <c r="Q95">
        <v>1008.5382857142856</v>
      </c>
      <c r="R95">
        <v>1009.8921142857142</v>
      </c>
      <c r="S95">
        <v>1011.2459428571428</v>
      </c>
      <c r="T95">
        <v>1012.5997714285713</v>
      </c>
      <c r="U95">
        <v>1013.9535999999999</v>
      </c>
      <c r="V95">
        <v>1015.2761684210526</v>
      </c>
      <c r="W95">
        <v>1016.5987368421053</v>
      </c>
      <c r="X95">
        <v>1017.9213052631578</v>
      </c>
      <c r="Y95">
        <v>1019.2438736842105</v>
      </c>
      <c r="Z95">
        <v>1020.5664421052631</v>
      </c>
      <c r="AA95">
        <v>1021.8890105263158</v>
      </c>
      <c r="AB95">
        <v>1023.2115789473685</v>
      </c>
      <c r="AC95">
        <v>1024.5341473684211</v>
      </c>
      <c r="AD95">
        <v>1025.8567157894738</v>
      </c>
      <c r="AE95">
        <v>1026.518</v>
      </c>
      <c r="AF95">
        <v>1027.1607571428572</v>
      </c>
      <c r="AG95">
        <v>1028.4462714285714</v>
      </c>
      <c r="AH95">
        <v>1029.7317857142857</v>
      </c>
      <c r="AI95">
        <v>1031.0173</v>
      </c>
      <c r="AJ95">
        <v>1032.3028142857145</v>
      </c>
      <c r="AK95">
        <v>1033.5883285714287</v>
      </c>
      <c r="AL95">
        <v>1034.873842857143</v>
      </c>
      <c r="AM95">
        <v>1035.5166000000002</v>
      </c>
      <c r="AN95">
        <v>1036.1433272727274</v>
      </c>
      <c r="AO95">
        <v>1037.3967818181818</v>
      </c>
      <c r="AP95">
        <v>1038.6502363636364</v>
      </c>
      <c r="AQ95">
        <v>1039.903690909091</v>
      </c>
      <c r="AR95">
        <v>1041.1571454545453</v>
      </c>
      <c r="AS95">
        <v>1042.4105999999999</v>
      </c>
      <c r="AT95">
        <v>1043.6342</v>
      </c>
      <c r="AU95">
        <v>1044.8578</v>
      </c>
      <c r="AV95">
        <v>1046.0814</v>
      </c>
      <c r="AW95">
        <v>1047.3050000000001</v>
      </c>
      <c r="AX95">
        <v>1048.5286000000001</v>
      </c>
      <c r="AY95">
        <v>1049.7231777777779</v>
      </c>
      <c r="AZ95">
        <v>1050.9177555555557</v>
      </c>
      <c r="BA95">
        <v>1052.1123333333335</v>
      </c>
      <c r="BB95">
        <v>1053.3069111111113</v>
      </c>
      <c r="BC95">
        <v>1053.9042000000002</v>
      </c>
      <c r="BD95">
        <v>1054.4874500000001</v>
      </c>
      <c r="BE95">
        <v>1055.6539500000001</v>
      </c>
      <c r="BF95">
        <v>1056.8204499999999</v>
      </c>
      <c r="BG95">
        <v>1057.98695</v>
      </c>
      <c r="BH95">
        <v>1058.5701999999999</v>
      </c>
      <c r="BI95">
        <v>1059.1405142857143</v>
      </c>
      <c r="BJ95">
        <v>1060.2811428571429</v>
      </c>
      <c r="BK95">
        <v>1061.4217714285714</v>
      </c>
      <c r="BL95">
        <v>1062.5624</v>
      </c>
      <c r="BM95">
        <v>1063.6794666666667</v>
      </c>
      <c r="BN95">
        <v>1064.7965333333332</v>
      </c>
      <c r="BO95">
        <v>1065.9135999999999</v>
      </c>
    </row>
    <row r="96" spans="2:67" x14ac:dyDescent="0.25">
      <c r="B96">
        <v>52</v>
      </c>
      <c r="C96">
        <v>987.1</v>
      </c>
      <c r="F96">
        <v>33</v>
      </c>
      <c r="G96">
        <v>994.65000000000009</v>
      </c>
      <c r="H96">
        <v>995.99756428571436</v>
      </c>
      <c r="I96">
        <v>997.34512857142863</v>
      </c>
      <c r="J96">
        <v>998.6926928571429</v>
      </c>
      <c r="K96">
        <v>1000.0402571428572</v>
      </c>
      <c r="L96">
        <v>1001.3878214285714</v>
      </c>
      <c r="M96">
        <v>1002.7353857142857</v>
      </c>
      <c r="N96">
        <v>1004.08295</v>
      </c>
      <c r="O96">
        <v>1005.4305142857144</v>
      </c>
      <c r="P96">
        <v>1006.7780785714286</v>
      </c>
      <c r="Q96">
        <v>1008.1256428571429</v>
      </c>
      <c r="R96">
        <v>1009.4732071428572</v>
      </c>
      <c r="S96">
        <v>1010.8207714285714</v>
      </c>
      <c r="T96">
        <v>1012.1683357142857</v>
      </c>
      <c r="U96">
        <v>1013.5159</v>
      </c>
      <c r="V96">
        <v>1014.8330157894737</v>
      </c>
      <c r="W96">
        <v>1016.1501315789474</v>
      </c>
      <c r="X96">
        <v>1017.4672473684211</v>
      </c>
      <c r="Y96">
        <v>1018.7843631578947</v>
      </c>
      <c r="Z96">
        <v>1020.1014789473685</v>
      </c>
      <c r="AA96">
        <v>1021.4185947368421</v>
      </c>
      <c r="AB96">
        <v>1022.7357105263159</v>
      </c>
      <c r="AC96">
        <v>1024.0528263157896</v>
      </c>
      <c r="AD96">
        <v>1025.3699421052634</v>
      </c>
      <c r="AE96">
        <v>1026.0285000000001</v>
      </c>
      <c r="AF96">
        <v>1026.6687785714287</v>
      </c>
      <c r="AG96">
        <v>1027.9493357142858</v>
      </c>
      <c r="AH96">
        <v>1029.2298928571429</v>
      </c>
      <c r="AI96">
        <v>1030.5104500000002</v>
      </c>
      <c r="AJ96">
        <v>1031.7910071428573</v>
      </c>
      <c r="AK96">
        <v>1033.0715642857144</v>
      </c>
      <c r="AL96">
        <v>1034.3521214285715</v>
      </c>
      <c r="AM96">
        <v>1034.9924000000001</v>
      </c>
      <c r="AN96">
        <v>1035.6168090909091</v>
      </c>
      <c r="AO96">
        <v>1036.8656272727274</v>
      </c>
      <c r="AP96">
        <v>1038.1144454545454</v>
      </c>
      <c r="AQ96">
        <v>1039.3632636363636</v>
      </c>
      <c r="AR96">
        <v>1040.6120818181817</v>
      </c>
      <c r="AS96">
        <v>1041.8608999999999</v>
      </c>
      <c r="AT96">
        <v>1043.0801999999999</v>
      </c>
      <c r="AU96">
        <v>1044.2994999999999</v>
      </c>
      <c r="AV96">
        <v>1045.5188000000001</v>
      </c>
      <c r="AW96">
        <v>1046.7381</v>
      </c>
      <c r="AX96">
        <v>1047.9574</v>
      </c>
      <c r="AY96">
        <v>1049.1479333333334</v>
      </c>
      <c r="AZ96">
        <v>1050.3384666666668</v>
      </c>
      <c r="BA96">
        <v>1051.529</v>
      </c>
      <c r="BB96">
        <v>1052.7195333333334</v>
      </c>
      <c r="BC96">
        <v>1053.3148000000001</v>
      </c>
      <c r="BD96">
        <v>1053.8961750000001</v>
      </c>
      <c r="BE96">
        <v>1055.058925</v>
      </c>
      <c r="BF96">
        <v>1056.221675</v>
      </c>
      <c r="BG96">
        <v>1057.384425</v>
      </c>
      <c r="BH96">
        <v>1057.9657999999999</v>
      </c>
      <c r="BI96">
        <v>1058.5343428571427</v>
      </c>
      <c r="BJ96">
        <v>1059.6714285714286</v>
      </c>
      <c r="BK96">
        <v>1060.8085142857142</v>
      </c>
      <c r="BL96">
        <v>1061.9456</v>
      </c>
      <c r="BM96">
        <v>1063.0593666666666</v>
      </c>
      <c r="BN96">
        <v>1064.1731333333335</v>
      </c>
      <c r="BO96">
        <v>1065.2869000000001</v>
      </c>
    </row>
    <row r="97" spans="2:67" x14ac:dyDescent="0.25">
      <c r="B97">
        <v>53</v>
      </c>
      <c r="C97">
        <v>986.6</v>
      </c>
      <c r="F97">
        <v>34</v>
      </c>
      <c r="G97">
        <v>994.30000000000007</v>
      </c>
      <c r="H97">
        <v>995.6413</v>
      </c>
      <c r="I97">
        <v>996.98260000000005</v>
      </c>
      <c r="J97">
        <v>998.32390000000009</v>
      </c>
      <c r="K97">
        <v>999.66520000000003</v>
      </c>
      <c r="L97">
        <v>1001.0065</v>
      </c>
      <c r="M97">
        <v>1002.3478</v>
      </c>
      <c r="N97">
        <v>1003.6891000000001</v>
      </c>
      <c r="O97">
        <v>1005.0304</v>
      </c>
      <c r="P97">
        <v>1006.3716999999999</v>
      </c>
      <c r="Q97">
        <v>1007.713</v>
      </c>
      <c r="R97">
        <v>1009.0543</v>
      </c>
      <c r="S97">
        <v>1010.3955999999999</v>
      </c>
      <c r="T97">
        <v>1011.7368999999999</v>
      </c>
      <c r="U97">
        <v>1013.0781999999999</v>
      </c>
      <c r="V97">
        <v>1014.3898631578946</v>
      </c>
      <c r="W97">
        <v>1015.7015263157895</v>
      </c>
      <c r="X97">
        <v>1017.0131894736842</v>
      </c>
      <c r="Y97">
        <v>1018.3248526315789</v>
      </c>
      <c r="Z97">
        <v>1019.6365157894736</v>
      </c>
      <c r="AA97">
        <v>1020.9481789473684</v>
      </c>
      <c r="AB97">
        <v>1022.2598421052631</v>
      </c>
      <c r="AC97">
        <v>1023.5715052631579</v>
      </c>
      <c r="AD97">
        <v>1024.8831684210527</v>
      </c>
      <c r="AE97">
        <v>1025.539</v>
      </c>
      <c r="AF97">
        <v>1026.1768</v>
      </c>
      <c r="AG97">
        <v>1027.4523999999999</v>
      </c>
      <c r="AH97">
        <v>1028.7280000000001</v>
      </c>
      <c r="AI97">
        <v>1030.0036</v>
      </c>
      <c r="AJ97">
        <v>1031.2791999999999</v>
      </c>
      <c r="AK97">
        <v>1032.5548000000001</v>
      </c>
      <c r="AL97">
        <v>1033.8304000000001</v>
      </c>
      <c r="AM97">
        <v>1034.4682</v>
      </c>
      <c r="AN97">
        <v>1035.090290909091</v>
      </c>
      <c r="AO97">
        <v>1036.3344727272727</v>
      </c>
      <c r="AP97">
        <v>1037.5786545454546</v>
      </c>
      <c r="AQ97">
        <v>1038.8228363636363</v>
      </c>
      <c r="AR97">
        <v>1040.0670181818182</v>
      </c>
      <c r="AS97">
        <v>1041.3111999999999</v>
      </c>
      <c r="AT97">
        <v>1042.5262</v>
      </c>
      <c r="AU97">
        <v>1043.7411999999999</v>
      </c>
      <c r="AV97">
        <v>1044.9562000000001</v>
      </c>
      <c r="AW97">
        <v>1046.1712</v>
      </c>
      <c r="AX97">
        <v>1047.3862000000001</v>
      </c>
      <c r="AY97">
        <v>1048.5726888888889</v>
      </c>
      <c r="AZ97">
        <v>1049.7591777777779</v>
      </c>
      <c r="BA97">
        <v>1050.9456666666667</v>
      </c>
      <c r="BB97">
        <v>1052.1321555555555</v>
      </c>
      <c r="BC97">
        <v>1052.7254</v>
      </c>
      <c r="BD97">
        <v>1053.3049000000001</v>
      </c>
      <c r="BE97">
        <v>1054.4639</v>
      </c>
      <c r="BF97">
        <v>1055.6229000000001</v>
      </c>
      <c r="BG97">
        <v>1056.7819</v>
      </c>
      <c r="BH97">
        <v>1057.3614</v>
      </c>
      <c r="BI97">
        <v>1057.9281714285714</v>
      </c>
      <c r="BJ97">
        <v>1059.0617142857143</v>
      </c>
      <c r="BK97">
        <v>1060.1952571428571</v>
      </c>
      <c r="BL97">
        <v>1061.3288</v>
      </c>
      <c r="BM97">
        <v>1062.4392666666668</v>
      </c>
      <c r="BN97">
        <v>1063.5497333333333</v>
      </c>
      <c r="BO97">
        <v>1064.6602</v>
      </c>
    </row>
    <row r="98" spans="2:67" x14ac:dyDescent="0.25">
      <c r="B98">
        <v>54</v>
      </c>
      <c r="C98">
        <v>986.2</v>
      </c>
      <c r="F98">
        <v>35</v>
      </c>
      <c r="G98">
        <v>993.95</v>
      </c>
      <c r="H98">
        <v>995.28503571428575</v>
      </c>
      <c r="I98">
        <v>996.62007142857146</v>
      </c>
      <c r="J98">
        <v>997.95510714285717</v>
      </c>
      <c r="K98">
        <v>999.29014285714288</v>
      </c>
      <c r="L98">
        <v>1000.6251785714286</v>
      </c>
      <c r="M98">
        <v>1001.9602142857143</v>
      </c>
      <c r="N98">
        <v>1003.29525</v>
      </c>
      <c r="O98">
        <v>1004.6302857142857</v>
      </c>
      <c r="P98">
        <v>1005.9653214285714</v>
      </c>
      <c r="Q98">
        <v>1007.3003571428571</v>
      </c>
      <c r="R98">
        <v>1008.6353928571428</v>
      </c>
      <c r="S98">
        <v>1009.9704285714286</v>
      </c>
      <c r="T98">
        <v>1011.3054642857143</v>
      </c>
      <c r="U98">
        <v>1012.6405</v>
      </c>
      <c r="V98">
        <v>1013.9467105263158</v>
      </c>
      <c r="W98">
        <v>1015.2529210526316</v>
      </c>
      <c r="X98">
        <v>1016.5591315789474</v>
      </c>
      <c r="Y98">
        <v>1017.8653421052632</v>
      </c>
      <c r="Z98">
        <v>1019.1715526315789</v>
      </c>
      <c r="AA98">
        <v>1020.4777631578947</v>
      </c>
      <c r="AB98">
        <v>1021.7839736842105</v>
      </c>
      <c r="AC98">
        <v>1023.0901842105263</v>
      </c>
      <c r="AD98">
        <v>1024.3963947368422</v>
      </c>
      <c r="AE98">
        <v>1025.0495000000001</v>
      </c>
      <c r="AF98">
        <v>1025.6848214285715</v>
      </c>
      <c r="AG98">
        <v>1026.9554642857142</v>
      </c>
      <c r="AH98">
        <v>1028.2261071428572</v>
      </c>
      <c r="AI98">
        <v>1029.49675</v>
      </c>
      <c r="AJ98">
        <v>1030.7673928571428</v>
      </c>
      <c r="AK98">
        <v>1032.0380357142858</v>
      </c>
      <c r="AL98">
        <v>1033.3086785714286</v>
      </c>
      <c r="AM98">
        <v>1033.944</v>
      </c>
      <c r="AN98">
        <v>1034.5637727272726</v>
      </c>
      <c r="AO98">
        <v>1035.8033181818182</v>
      </c>
      <c r="AP98">
        <v>1037.0428636363636</v>
      </c>
      <c r="AQ98">
        <v>1038.2824090909091</v>
      </c>
      <c r="AR98">
        <v>1039.5219545454545</v>
      </c>
      <c r="AS98">
        <v>1040.7615000000001</v>
      </c>
      <c r="AT98">
        <v>1041.9722000000002</v>
      </c>
      <c r="AU98">
        <v>1043.1829</v>
      </c>
      <c r="AV98">
        <v>1044.3936000000001</v>
      </c>
      <c r="AW98">
        <v>1045.6043</v>
      </c>
      <c r="AX98">
        <v>1046.8150000000001</v>
      </c>
      <c r="AY98">
        <v>1047.9974444444445</v>
      </c>
      <c r="AZ98">
        <v>1049.1798888888889</v>
      </c>
      <c r="BA98">
        <v>1050.3623333333333</v>
      </c>
      <c r="BB98">
        <v>1051.5447777777777</v>
      </c>
      <c r="BC98">
        <v>1052.136</v>
      </c>
      <c r="BD98">
        <v>1052.7136249999999</v>
      </c>
      <c r="BE98">
        <v>1053.8688750000001</v>
      </c>
      <c r="BF98">
        <v>1055.0241249999999</v>
      </c>
      <c r="BG98">
        <v>1056.1793750000002</v>
      </c>
      <c r="BH98">
        <v>1056.7570000000001</v>
      </c>
      <c r="BI98">
        <v>1057.3220000000001</v>
      </c>
      <c r="BJ98">
        <v>1058.452</v>
      </c>
      <c r="BK98">
        <v>1059.5820000000001</v>
      </c>
      <c r="BL98">
        <v>1060.712</v>
      </c>
      <c r="BM98">
        <v>1061.8191666666667</v>
      </c>
      <c r="BN98">
        <v>1062.9263333333333</v>
      </c>
      <c r="BO98">
        <v>1064.0335</v>
      </c>
    </row>
    <row r="99" spans="2:67" x14ac:dyDescent="0.25">
      <c r="B99">
        <v>55</v>
      </c>
      <c r="C99">
        <v>985.7</v>
      </c>
      <c r="F99">
        <v>36</v>
      </c>
      <c r="G99">
        <v>993.6</v>
      </c>
      <c r="H99">
        <v>994.92877142857151</v>
      </c>
      <c r="I99">
        <v>996.25754285714288</v>
      </c>
      <c r="J99">
        <v>997.58631428571425</v>
      </c>
      <c r="K99">
        <v>998.91508571428574</v>
      </c>
      <c r="L99">
        <v>1000.2438571428572</v>
      </c>
      <c r="M99">
        <v>1001.5726285714286</v>
      </c>
      <c r="N99">
        <v>1002.9014</v>
      </c>
      <c r="O99">
        <v>1004.2301714285715</v>
      </c>
      <c r="P99">
        <v>1005.5589428571429</v>
      </c>
      <c r="Q99">
        <v>1006.8877142857143</v>
      </c>
      <c r="R99">
        <v>1008.2164857142857</v>
      </c>
      <c r="S99">
        <v>1009.5452571428572</v>
      </c>
      <c r="T99">
        <v>1010.8740285714287</v>
      </c>
      <c r="U99">
        <v>1012.2028</v>
      </c>
      <c r="V99">
        <v>1013.5035578947369</v>
      </c>
      <c r="W99">
        <v>1014.8043157894737</v>
      </c>
      <c r="X99">
        <v>1016.1050736842105</v>
      </c>
      <c r="Y99">
        <v>1017.4058315789474</v>
      </c>
      <c r="Z99">
        <v>1018.7065894736842</v>
      </c>
      <c r="AA99">
        <v>1020.0073473684211</v>
      </c>
      <c r="AB99">
        <v>1021.3081052631578</v>
      </c>
      <c r="AC99">
        <v>1022.6088631578947</v>
      </c>
      <c r="AD99">
        <v>1023.9096210526316</v>
      </c>
      <c r="AE99">
        <v>1024.56</v>
      </c>
      <c r="AF99">
        <v>1025.1928428571428</v>
      </c>
      <c r="AG99">
        <v>1026.4585285714286</v>
      </c>
      <c r="AH99">
        <v>1027.7242142857142</v>
      </c>
      <c r="AI99">
        <v>1028.9899</v>
      </c>
      <c r="AJ99">
        <v>1030.2555857142859</v>
      </c>
      <c r="AK99">
        <v>1031.5212714285715</v>
      </c>
      <c r="AL99">
        <v>1032.7869571428573</v>
      </c>
      <c r="AM99">
        <v>1033.4198000000001</v>
      </c>
      <c r="AN99">
        <v>1034.0372545454547</v>
      </c>
      <c r="AO99">
        <v>1035.2721636363638</v>
      </c>
      <c r="AP99">
        <v>1036.5070727272728</v>
      </c>
      <c r="AQ99">
        <v>1037.7419818181818</v>
      </c>
      <c r="AR99">
        <v>1038.976890909091</v>
      </c>
      <c r="AS99">
        <v>1040.2118</v>
      </c>
      <c r="AT99">
        <v>1041.4182000000001</v>
      </c>
      <c r="AU99">
        <v>1042.6246000000001</v>
      </c>
      <c r="AV99">
        <v>1043.8309999999999</v>
      </c>
      <c r="AW99">
        <v>1045.0373999999999</v>
      </c>
      <c r="AX99">
        <v>1046.2438</v>
      </c>
      <c r="AY99">
        <v>1047.4222</v>
      </c>
      <c r="AZ99">
        <v>1048.6006</v>
      </c>
      <c r="BA99">
        <v>1049.779</v>
      </c>
      <c r="BB99">
        <v>1050.9574</v>
      </c>
      <c r="BC99">
        <v>1051.5466000000001</v>
      </c>
      <c r="BD99">
        <v>1052.1223500000001</v>
      </c>
      <c r="BE99">
        <v>1053.27385</v>
      </c>
      <c r="BF99">
        <v>1054.42535</v>
      </c>
      <c r="BG99">
        <v>1055.5768499999999</v>
      </c>
      <c r="BH99">
        <v>1056.1525999999999</v>
      </c>
      <c r="BI99">
        <v>1056.7158285714286</v>
      </c>
      <c r="BJ99">
        <v>1057.8422857142857</v>
      </c>
      <c r="BK99">
        <v>1058.9687428571428</v>
      </c>
      <c r="BL99">
        <v>1060.0952</v>
      </c>
      <c r="BM99">
        <v>1061.1990666666666</v>
      </c>
      <c r="BN99">
        <v>1062.3029333333334</v>
      </c>
      <c r="BO99">
        <v>1063.4068</v>
      </c>
    </row>
    <row r="100" spans="2:67" x14ac:dyDescent="0.25">
      <c r="B100">
        <v>56</v>
      </c>
      <c r="C100">
        <v>985.2</v>
      </c>
      <c r="F100">
        <v>37</v>
      </c>
      <c r="G100">
        <v>993.25</v>
      </c>
      <c r="H100">
        <v>994.57250714285715</v>
      </c>
      <c r="I100">
        <v>995.8950142857143</v>
      </c>
      <c r="J100">
        <v>997.21752142857144</v>
      </c>
      <c r="K100">
        <v>998.54002857142859</v>
      </c>
      <c r="L100">
        <v>999.86253571428574</v>
      </c>
      <c r="M100">
        <v>1001.1850428571429</v>
      </c>
      <c r="N100">
        <v>1002.50755</v>
      </c>
      <c r="O100">
        <v>1003.8300571428571</v>
      </c>
      <c r="P100">
        <v>1005.1525642857142</v>
      </c>
      <c r="Q100">
        <v>1006.4750714285714</v>
      </c>
      <c r="R100">
        <v>1007.7975785714285</v>
      </c>
      <c r="S100">
        <v>1009.1200857142857</v>
      </c>
      <c r="T100">
        <v>1010.4425928571428</v>
      </c>
      <c r="U100">
        <v>1011.7651</v>
      </c>
      <c r="V100">
        <v>1013.0604052631579</v>
      </c>
      <c r="W100">
        <v>1014.3557105263158</v>
      </c>
      <c r="X100">
        <v>1015.6510157894737</v>
      </c>
      <c r="Y100">
        <v>1016.9463210526316</v>
      </c>
      <c r="Z100">
        <v>1018.2416263157895</v>
      </c>
      <c r="AA100">
        <v>1019.5369315789474</v>
      </c>
      <c r="AB100">
        <v>1020.8322368421053</v>
      </c>
      <c r="AC100">
        <v>1022.1275421052632</v>
      </c>
      <c r="AD100">
        <v>1023.4228473684211</v>
      </c>
      <c r="AE100">
        <v>1024.0705</v>
      </c>
      <c r="AF100">
        <v>1024.7008642857143</v>
      </c>
      <c r="AG100">
        <v>1025.9615928571429</v>
      </c>
      <c r="AH100">
        <v>1027.2223214285714</v>
      </c>
      <c r="AI100">
        <v>1028.48305</v>
      </c>
      <c r="AJ100">
        <v>1029.7437785714287</v>
      </c>
      <c r="AK100">
        <v>1031.0045071428572</v>
      </c>
      <c r="AL100">
        <v>1032.2652357142858</v>
      </c>
      <c r="AM100">
        <v>1032.8956000000001</v>
      </c>
      <c r="AN100">
        <v>1033.5107363636364</v>
      </c>
      <c r="AO100">
        <v>1034.7410090909091</v>
      </c>
      <c r="AP100">
        <v>1035.9712818181818</v>
      </c>
      <c r="AQ100">
        <v>1037.2015545454547</v>
      </c>
      <c r="AR100">
        <v>1038.4318272727273</v>
      </c>
      <c r="AS100">
        <v>1039.6621</v>
      </c>
      <c r="AT100">
        <v>1040.8642</v>
      </c>
      <c r="AU100">
        <v>1042.0663</v>
      </c>
      <c r="AV100">
        <v>1043.2684000000002</v>
      </c>
      <c r="AW100">
        <v>1044.4705000000001</v>
      </c>
      <c r="AX100">
        <v>1045.6726000000001</v>
      </c>
      <c r="AY100">
        <v>1046.8469555555557</v>
      </c>
      <c r="AZ100">
        <v>1048.0213111111111</v>
      </c>
      <c r="BA100">
        <v>1049.1956666666667</v>
      </c>
      <c r="BB100">
        <v>1050.3700222222224</v>
      </c>
      <c r="BC100">
        <v>1050.9572000000001</v>
      </c>
      <c r="BD100">
        <v>1051.5310750000001</v>
      </c>
      <c r="BE100">
        <v>1052.678825</v>
      </c>
      <c r="BF100">
        <v>1053.826575</v>
      </c>
      <c r="BG100">
        <v>1054.9743249999999</v>
      </c>
      <c r="BH100">
        <v>1055.5482</v>
      </c>
      <c r="BI100">
        <v>1056.109657142857</v>
      </c>
      <c r="BJ100">
        <v>1057.2325714285714</v>
      </c>
      <c r="BK100">
        <v>1058.3554857142856</v>
      </c>
      <c r="BL100">
        <v>1059.4784</v>
      </c>
      <c r="BM100">
        <v>1060.5789666666667</v>
      </c>
      <c r="BN100">
        <v>1061.6795333333332</v>
      </c>
      <c r="BO100">
        <v>1062.7800999999999</v>
      </c>
    </row>
    <row r="101" spans="2:67" x14ac:dyDescent="0.25">
      <c r="B101">
        <v>57</v>
      </c>
      <c r="C101">
        <v>984.7</v>
      </c>
      <c r="F101">
        <v>38</v>
      </c>
      <c r="G101">
        <v>992.90000000000009</v>
      </c>
      <c r="H101">
        <v>994.2162428571429</v>
      </c>
      <c r="I101">
        <v>995.53248571428583</v>
      </c>
      <c r="J101">
        <v>996.84872857142864</v>
      </c>
      <c r="K101">
        <v>998.16497142857145</v>
      </c>
      <c r="L101">
        <v>999.48121428571437</v>
      </c>
      <c r="M101">
        <v>1000.7974571428572</v>
      </c>
      <c r="N101">
        <v>1002.1137000000001</v>
      </c>
      <c r="O101">
        <v>1003.4299428571429</v>
      </c>
      <c r="P101">
        <v>1004.7461857142857</v>
      </c>
      <c r="Q101">
        <v>1006.0624285714287</v>
      </c>
      <c r="R101">
        <v>1007.3786714285715</v>
      </c>
      <c r="S101">
        <v>1008.6949142857143</v>
      </c>
      <c r="T101">
        <v>1010.0111571428572</v>
      </c>
      <c r="U101">
        <v>1011.3274</v>
      </c>
      <c r="V101">
        <v>1012.6172526315789</v>
      </c>
      <c r="W101">
        <v>1013.9071052631579</v>
      </c>
      <c r="X101">
        <v>1015.1969578947369</v>
      </c>
      <c r="Y101">
        <v>1016.4868105263158</v>
      </c>
      <c r="Z101">
        <v>1017.7766631578947</v>
      </c>
      <c r="AA101">
        <v>1019.0665157894737</v>
      </c>
      <c r="AB101">
        <v>1020.3563684210526</v>
      </c>
      <c r="AC101">
        <v>1021.6462210526316</v>
      </c>
      <c r="AD101">
        <v>1022.9360736842106</v>
      </c>
      <c r="AE101">
        <v>1023.581</v>
      </c>
      <c r="AF101">
        <v>1024.2088857142858</v>
      </c>
      <c r="AG101">
        <v>1025.464657142857</v>
      </c>
      <c r="AH101">
        <v>1026.7204285714286</v>
      </c>
      <c r="AI101">
        <v>1027.9762000000001</v>
      </c>
      <c r="AJ101">
        <v>1029.2319714285713</v>
      </c>
      <c r="AK101">
        <v>1030.4877428571428</v>
      </c>
      <c r="AL101">
        <v>1031.7435142857144</v>
      </c>
      <c r="AM101">
        <v>1032.3714</v>
      </c>
      <c r="AN101">
        <v>1032.9842181818183</v>
      </c>
      <c r="AO101">
        <v>1034.2098545454546</v>
      </c>
      <c r="AP101">
        <v>1035.435490909091</v>
      </c>
      <c r="AQ101">
        <v>1036.6611272727273</v>
      </c>
      <c r="AR101">
        <v>1037.8867636363636</v>
      </c>
      <c r="AS101">
        <v>1039.1124</v>
      </c>
      <c r="AT101">
        <v>1040.3101999999999</v>
      </c>
      <c r="AU101">
        <v>1041.508</v>
      </c>
      <c r="AV101">
        <v>1042.7058</v>
      </c>
      <c r="AW101">
        <v>1043.9036000000001</v>
      </c>
      <c r="AX101">
        <v>1045.1014</v>
      </c>
      <c r="AY101">
        <v>1046.271711111111</v>
      </c>
      <c r="AZ101">
        <v>1047.4420222222222</v>
      </c>
      <c r="BA101">
        <v>1048.6123333333333</v>
      </c>
      <c r="BB101">
        <v>1049.7826444444445</v>
      </c>
      <c r="BC101">
        <v>1050.3678</v>
      </c>
      <c r="BD101">
        <v>1050.9398000000001</v>
      </c>
      <c r="BE101">
        <v>1052.0837999999999</v>
      </c>
      <c r="BF101">
        <v>1053.2278000000001</v>
      </c>
      <c r="BG101">
        <v>1054.3717999999999</v>
      </c>
      <c r="BH101">
        <v>1054.9438</v>
      </c>
      <c r="BI101">
        <v>1055.5034857142857</v>
      </c>
      <c r="BJ101">
        <v>1056.6228571428571</v>
      </c>
      <c r="BK101">
        <v>1057.7422285714285</v>
      </c>
      <c r="BL101">
        <v>1058.8616</v>
      </c>
      <c r="BM101">
        <v>1059.9588666666666</v>
      </c>
      <c r="BN101">
        <v>1061.0561333333335</v>
      </c>
      <c r="BO101">
        <v>1062.1534000000001</v>
      </c>
    </row>
    <row r="102" spans="2:67" x14ac:dyDescent="0.25">
      <c r="B102">
        <v>58</v>
      </c>
      <c r="C102">
        <v>984.2</v>
      </c>
      <c r="F102">
        <v>39</v>
      </c>
      <c r="G102">
        <v>992.55000000000007</v>
      </c>
      <c r="H102">
        <v>993.85997857142866</v>
      </c>
      <c r="I102">
        <v>995.16995714285724</v>
      </c>
      <c r="J102">
        <v>996.47993571428572</v>
      </c>
      <c r="K102">
        <v>997.7899142857143</v>
      </c>
      <c r="L102">
        <v>999.09989285714289</v>
      </c>
      <c r="M102">
        <v>1000.4098714285715</v>
      </c>
      <c r="N102">
        <v>1001.71985</v>
      </c>
      <c r="O102">
        <v>1003.0298285714285</v>
      </c>
      <c r="P102">
        <v>1004.3398071428571</v>
      </c>
      <c r="Q102">
        <v>1005.6497857142857</v>
      </c>
      <c r="R102">
        <v>1006.9597642857143</v>
      </c>
      <c r="S102">
        <v>1008.2697428571428</v>
      </c>
      <c r="T102">
        <v>1009.5797214285714</v>
      </c>
      <c r="U102">
        <v>1010.8896999999999</v>
      </c>
      <c r="V102">
        <v>1012.1741</v>
      </c>
      <c r="W102">
        <v>1013.4585</v>
      </c>
      <c r="X102">
        <v>1014.7429</v>
      </c>
      <c r="Y102">
        <v>1016.0273</v>
      </c>
      <c r="Z102">
        <v>1017.3117</v>
      </c>
      <c r="AA102">
        <v>1018.5961</v>
      </c>
      <c r="AB102">
        <v>1019.8805</v>
      </c>
      <c r="AC102">
        <v>1021.1649</v>
      </c>
      <c r="AD102">
        <v>1022.4493</v>
      </c>
      <c r="AE102">
        <v>1023.0915</v>
      </c>
      <c r="AF102">
        <v>1023.7169071428572</v>
      </c>
      <c r="AG102">
        <v>1024.9677214285714</v>
      </c>
      <c r="AH102">
        <v>1026.2185357142857</v>
      </c>
      <c r="AI102">
        <v>1027.4693500000001</v>
      </c>
      <c r="AJ102">
        <v>1028.7201642857144</v>
      </c>
      <c r="AK102">
        <v>1029.9709785714288</v>
      </c>
      <c r="AL102">
        <v>1031.2217928571431</v>
      </c>
      <c r="AM102">
        <v>1031.8472000000002</v>
      </c>
      <c r="AN102">
        <v>1032.4577000000002</v>
      </c>
      <c r="AO102">
        <v>1033.6787000000002</v>
      </c>
      <c r="AP102">
        <v>1034.8997000000002</v>
      </c>
      <c r="AQ102">
        <v>1036.1206999999999</v>
      </c>
      <c r="AR102">
        <v>1037.3416999999999</v>
      </c>
      <c r="AS102">
        <v>1038.5626999999999</v>
      </c>
      <c r="AT102">
        <v>1039.7562</v>
      </c>
      <c r="AU102">
        <v>1040.9497000000001</v>
      </c>
      <c r="AV102">
        <v>1042.1432</v>
      </c>
      <c r="AW102">
        <v>1043.3367000000001</v>
      </c>
      <c r="AX102">
        <v>1044.5302000000001</v>
      </c>
      <c r="AY102">
        <v>1045.6964666666668</v>
      </c>
      <c r="AZ102">
        <v>1046.8627333333334</v>
      </c>
      <c r="BA102">
        <v>1048.0290000000002</v>
      </c>
      <c r="BB102">
        <v>1049.1952666666668</v>
      </c>
      <c r="BC102">
        <v>1049.7784000000001</v>
      </c>
      <c r="BD102">
        <v>1050.3485250000001</v>
      </c>
      <c r="BE102">
        <v>1051.488775</v>
      </c>
      <c r="BF102">
        <v>1052.629025</v>
      </c>
      <c r="BG102">
        <v>1053.7692749999999</v>
      </c>
      <c r="BH102">
        <v>1054.3393999999998</v>
      </c>
      <c r="BI102">
        <v>1054.8973142857142</v>
      </c>
      <c r="BJ102">
        <v>1056.0131428571428</v>
      </c>
      <c r="BK102">
        <v>1057.1289714285713</v>
      </c>
      <c r="BL102">
        <v>1058.2447999999999</v>
      </c>
      <c r="BM102">
        <v>1059.3387666666667</v>
      </c>
      <c r="BN102">
        <v>1060.4327333333333</v>
      </c>
      <c r="BO102">
        <v>1061.5267000000001</v>
      </c>
    </row>
    <row r="103" spans="2:67" x14ac:dyDescent="0.25">
      <c r="B103">
        <v>59</v>
      </c>
      <c r="C103">
        <v>983.7</v>
      </c>
      <c r="F103">
        <v>40</v>
      </c>
      <c r="G103">
        <v>992.2</v>
      </c>
      <c r="H103">
        <v>993.5037142857143</v>
      </c>
      <c r="I103">
        <v>994.80742857142866</v>
      </c>
      <c r="J103">
        <v>996.11114285714291</v>
      </c>
      <c r="K103">
        <v>997.41485714285716</v>
      </c>
      <c r="L103">
        <v>998.71857142857141</v>
      </c>
      <c r="M103">
        <v>1000.0222857142858</v>
      </c>
      <c r="N103">
        <v>1001.326</v>
      </c>
      <c r="O103">
        <v>1002.6297142857143</v>
      </c>
      <c r="P103">
        <v>1003.9334285714286</v>
      </c>
      <c r="Q103">
        <v>1005.2371428571429</v>
      </c>
      <c r="R103">
        <v>1006.5408571428571</v>
      </c>
      <c r="S103">
        <v>1007.8445714285714</v>
      </c>
      <c r="T103">
        <v>1009.1482857142857</v>
      </c>
      <c r="U103">
        <v>1010.452</v>
      </c>
      <c r="V103">
        <v>1011.7309473684211</v>
      </c>
      <c r="W103">
        <v>1013.0098947368421</v>
      </c>
      <c r="X103">
        <v>1014.2888421052631</v>
      </c>
      <c r="Y103">
        <v>1015.5677894736842</v>
      </c>
      <c r="Z103">
        <v>1016.8467368421052</v>
      </c>
      <c r="AA103">
        <v>1018.1256842105263</v>
      </c>
      <c r="AB103">
        <v>1019.4046315789474</v>
      </c>
      <c r="AC103">
        <v>1020.6835789473683</v>
      </c>
      <c r="AD103">
        <v>1021.9625263157894</v>
      </c>
      <c r="AE103">
        <v>1022.602</v>
      </c>
      <c r="AF103">
        <v>1023.2249285714286</v>
      </c>
      <c r="AG103">
        <v>1024.4707857142857</v>
      </c>
      <c r="AH103">
        <v>1025.7166428571429</v>
      </c>
      <c r="AI103">
        <v>1026.9625000000001</v>
      </c>
      <c r="AJ103">
        <v>1028.2083571428573</v>
      </c>
      <c r="AK103">
        <v>1029.4542142857144</v>
      </c>
      <c r="AL103">
        <v>1030.7000714285716</v>
      </c>
      <c r="AM103">
        <v>1031.3230000000001</v>
      </c>
      <c r="AN103">
        <v>1031.9311818181818</v>
      </c>
      <c r="AO103">
        <v>1033.1475454545455</v>
      </c>
      <c r="AP103">
        <v>1034.3639090909091</v>
      </c>
      <c r="AQ103">
        <v>1035.5802727272728</v>
      </c>
      <c r="AR103">
        <v>1036.7966363636363</v>
      </c>
      <c r="AS103">
        <v>1038.0129999999999</v>
      </c>
      <c r="AT103">
        <v>1039.2021999999999</v>
      </c>
      <c r="AU103">
        <v>1040.3914</v>
      </c>
      <c r="AV103">
        <v>1041.5806</v>
      </c>
      <c r="AW103">
        <v>1042.7698</v>
      </c>
      <c r="AX103">
        <v>1043.9590000000001</v>
      </c>
      <c r="AY103">
        <v>1045.1212222222223</v>
      </c>
      <c r="AZ103">
        <v>1046.2834444444445</v>
      </c>
      <c r="BA103">
        <v>1047.4456666666667</v>
      </c>
      <c r="BB103">
        <v>1048.607888888889</v>
      </c>
      <c r="BC103">
        <v>1049.1890000000001</v>
      </c>
      <c r="BD103">
        <v>1049.7572500000001</v>
      </c>
      <c r="BE103">
        <v>1050.89375</v>
      </c>
      <c r="BF103">
        <v>1052.03025</v>
      </c>
      <c r="BG103">
        <v>1053.1667499999999</v>
      </c>
      <c r="BH103">
        <v>1053.7349999999999</v>
      </c>
      <c r="BI103">
        <v>1054.2911428571429</v>
      </c>
      <c r="BJ103">
        <v>1055.4034285714285</v>
      </c>
      <c r="BK103">
        <v>1056.5157142857142</v>
      </c>
      <c r="BL103">
        <v>1057.6279999999999</v>
      </c>
      <c r="BM103">
        <v>1058.7186666666666</v>
      </c>
      <c r="BN103">
        <v>1059.8093333333334</v>
      </c>
      <c r="BO103">
        <v>1060.9000000000001</v>
      </c>
    </row>
    <row r="104" spans="2:67" x14ac:dyDescent="0.25">
      <c r="B104">
        <v>60</v>
      </c>
      <c r="C104">
        <v>983.2</v>
      </c>
      <c r="F104">
        <v>41</v>
      </c>
      <c r="G104">
        <v>991.78000000000009</v>
      </c>
      <c r="H104">
        <v>993.07868571428583</v>
      </c>
      <c r="I104">
        <v>994.37737142857145</v>
      </c>
      <c r="J104">
        <v>995.67605714285719</v>
      </c>
      <c r="K104">
        <v>996.97474285714293</v>
      </c>
      <c r="L104">
        <v>998.27342857142867</v>
      </c>
      <c r="M104">
        <v>999.57211428571429</v>
      </c>
      <c r="N104">
        <v>1000.8708</v>
      </c>
      <c r="O104">
        <v>1002.1694857142858</v>
      </c>
      <c r="P104">
        <v>1003.4681714285714</v>
      </c>
      <c r="Q104">
        <v>1004.7668571428571</v>
      </c>
      <c r="R104">
        <v>1006.0655428571429</v>
      </c>
      <c r="S104">
        <v>1007.3642285714286</v>
      </c>
      <c r="T104">
        <v>1008.6629142857142</v>
      </c>
      <c r="U104">
        <v>1009.9616</v>
      </c>
      <c r="V104">
        <v>1011.2357894736842</v>
      </c>
      <c r="W104">
        <v>1012.5099789473684</v>
      </c>
      <c r="X104">
        <v>1013.7841684210526</v>
      </c>
      <c r="Y104">
        <v>1015.0583578947368</v>
      </c>
      <c r="Z104">
        <v>1016.332547368421</v>
      </c>
      <c r="AA104">
        <v>1017.6067368421052</v>
      </c>
      <c r="AB104">
        <v>1018.8809263157895</v>
      </c>
      <c r="AC104">
        <v>1020.1551157894736</v>
      </c>
      <c r="AD104">
        <v>1021.4293052631579</v>
      </c>
      <c r="AE104">
        <v>1022.0663999999999</v>
      </c>
      <c r="AF104">
        <v>1022.68715</v>
      </c>
      <c r="AG104">
        <v>1023.9286499999999</v>
      </c>
      <c r="AH104">
        <v>1025.1701499999999</v>
      </c>
      <c r="AI104">
        <v>1026.41165</v>
      </c>
      <c r="AJ104">
        <v>1027.6531500000001</v>
      </c>
      <c r="AK104">
        <v>1028.89465</v>
      </c>
      <c r="AL104">
        <v>1030.13615</v>
      </c>
      <c r="AM104">
        <v>1030.7569000000001</v>
      </c>
      <c r="AN104">
        <v>1031.3630727272728</v>
      </c>
      <c r="AO104">
        <v>1032.5754181818183</v>
      </c>
      <c r="AP104">
        <v>1033.7877636363637</v>
      </c>
      <c r="AQ104">
        <v>1035.0001090909091</v>
      </c>
      <c r="AR104">
        <v>1036.2124545454546</v>
      </c>
      <c r="AS104">
        <v>1037.4248</v>
      </c>
      <c r="AT104">
        <v>1038.6102599999999</v>
      </c>
      <c r="AU104">
        <v>1039.7957200000001</v>
      </c>
      <c r="AV104">
        <v>1040.98118</v>
      </c>
      <c r="AW104">
        <v>1042.1666400000001</v>
      </c>
      <c r="AX104">
        <v>1043.3521000000001</v>
      </c>
      <c r="AY104">
        <v>1044.5108555555557</v>
      </c>
      <c r="AZ104">
        <v>1045.6696111111112</v>
      </c>
      <c r="BA104">
        <v>1046.8283666666669</v>
      </c>
      <c r="BB104">
        <v>1047.9871222222223</v>
      </c>
      <c r="BC104">
        <v>1048.5665000000001</v>
      </c>
      <c r="BD104">
        <v>1049.1331375000002</v>
      </c>
      <c r="BE104">
        <v>1050.2664125000001</v>
      </c>
      <c r="BF104">
        <v>1051.3996875</v>
      </c>
      <c r="BG104">
        <v>1052.5329624999999</v>
      </c>
      <c r="BH104">
        <v>1053.0996</v>
      </c>
      <c r="BI104">
        <v>1053.6542428571429</v>
      </c>
      <c r="BJ104">
        <v>1054.7635285714287</v>
      </c>
      <c r="BK104">
        <v>1055.8728142857142</v>
      </c>
      <c r="BL104">
        <v>1056.9820999999999</v>
      </c>
      <c r="BM104">
        <v>1058.0699666666667</v>
      </c>
      <c r="BN104">
        <v>1059.1578333333334</v>
      </c>
      <c r="BO104">
        <v>1060.2457000000002</v>
      </c>
    </row>
    <row r="105" spans="2:67" x14ac:dyDescent="0.25">
      <c r="B105">
        <v>61</v>
      </c>
      <c r="C105">
        <v>982.7</v>
      </c>
      <c r="F105">
        <v>42</v>
      </c>
      <c r="G105">
        <v>991.36</v>
      </c>
      <c r="H105">
        <v>992.65365714285713</v>
      </c>
      <c r="I105">
        <v>993.94731428571424</v>
      </c>
      <c r="J105">
        <v>995.24097142857147</v>
      </c>
      <c r="K105">
        <v>996.53462857142858</v>
      </c>
      <c r="L105">
        <v>997.8282857142857</v>
      </c>
      <c r="M105">
        <v>999.12194285714281</v>
      </c>
      <c r="N105">
        <v>1000.4156</v>
      </c>
      <c r="O105">
        <v>1001.7092571428572</v>
      </c>
      <c r="P105">
        <v>1003.0029142857143</v>
      </c>
      <c r="Q105">
        <v>1004.2965714285714</v>
      </c>
      <c r="R105">
        <v>1005.5902285714285</v>
      </c>
      <c r="S105">
        <v>1006.8838857142857</v>
      </c>
      <c r="T105">
        <v>1008.1775428571428</v>
      </c>
      <c r="U105">
        <v>1009.4712</v>
      </c>
      <c r="V105">
        <v>1010.7406315789473</v>
      </c>
      <c r="W105">
        <v>1012.0100631578947</v>
      </c>
      <c r="X105">
        <v>1013.279494736842</v>
      </c>
      <c r="Y105">
        <v>1014.5489263157895</v>
      </c>
      <c r="Z105">
        <v>1015.8183578947368</v>
      </c>
      <c r="AA105">
        <v>1017.0877894736842</v>
      </c>
      <c r="AB105">
        <v>1018.3572210526315</v>
      </c>
      <c r="AC105">
        <v>1019.626652631579</v>
      </c>
      <c r="AD105">
        <v>1020.8960842105263</v>
      </c>
      <c r="AE105">
        <v>1021.5308</v>
      </c>
      <c r="AF105">
        <v>1022.1493714285714</v>
      </c>
      <c r="AG105">
        <v>1023.3865142857143</v>
      </c>
      <c r="AH105">
        <v>1024.6236571428572</v>
      </c>
      <c r="AI105">
        <v>1025.8607999999999</v>
      </c>
      <c r="AJ105">
        <v>1027.0979428571429</v>
      </c>
      <c r="AK105">
        <v>1028.3350857142857</v>
      </c>
      <c r="AL105">
        <v>1029.5722285714287</v>
      </c>
      <c r="AM105">
        <v>1030.1908000000001</v>
      </c>
      <c r="AN105">
        <v>1030.7949636363637</v>
      </c>
      <c r="AO105">
        <v>1032.003290909091</v>
      </c>
      <c r="AP105">
        <v>1033.2116181818183</v>
      </c>
      <c r="AQ105">
        <v>1034.4199454545453</v>
      </c>
      <c r="AR105">
        <v>1035.6282727272726</v>
      </c>
      <c r="AS105">
        <v>1036.8365999999999</v>
      </c>
      <c r="AT105">
        <v>1038.0183199999999</v>
      </c>
      <c r="AU105">
        <v>1039.2000399999999</v>
      </c>
      <c r="AV105">
        <v>1040.38176</v>
      </c>
      <c r="AW105">
        <v>1041.56348</v>
      </c>
      <c r="AX105">
        <v>1042.7452000000001</v>
      </c>
      <c r="AY105">
        <v>1043.900488888889</v>
      </c>
      <c r="AZ105">
        <v>1045.0557777777778</v>
      </c>
      <c r="BA105">
        <v>1046.2110666666667</v>
      </c>
      <c r="BB105">
        <v>1047.3663555555556</v>
      </c>
      <c r="BC105">
        <v>1047.944</v>
      </c>
      <c r="BD105">
        <v>1048.5090249999998</v>
      </c>
      <c r="BE105">
        <v>1049.639075</v>
      </c>
      <c r="BF105">
        <v>1050.7691249999998</v>
      </c>
      <c r="BG105">
        <v>1051.899175</v>
      </c>
      <c r="BH105">
        <v>1052.4641999999999</v>
      </c>
      <c r="BI105">
        <v>1053.0173428571427</v>
      </c>
      <c r="BJ105">
        <v>1054.1236285714285</v>
      </c>
      <c r="BK105">
        <v>1055.2299142857141</v>
      </c>
      <c r="BL105">
        <v>1056.3362</v>
      </c>
      <c r="BM105">
        <v>1057.4212666666667</v>
      </c>
      <c r="BN105">
        <v>1058.5063333333333</v>
      </c>
      <c r="BO105">
        <v>1059.5914</v>
      </c>
    </row>
    <row r="106" spans="2:67" x14ac:dyDescent="0.25">
      <c r="B106">
        <v>62</v>
      </c>
      <c r="C106">
        <v>982.2</v>
      </c>
      <c r="F106">
        <v>43</v>
      </c>
      <c r="G106">
        <v>990.94</v>
      </c>
      <c r="H106">
        <v>992.22862857142866</v>
      </c>
      <c r="I106">
        <v>993.51725714285715</v>
      </c>
      <c r="J106">
        <v>994.80588571428575</v>
      </c>
      <c r="K106">
        <v>996.09451428571435</v>
      </c>
      <c r="L106">
        <v>997.38314285714296</v>
      </c>
      <c r="M106">
        <v>998.67177142857145</v>
      </c>
      <c r="N106">
        <v>999.96040000000005</v>
      </c>
      <c r="O106">
        <v>1001.2490285714287</v>
      </c>
      <c r="P106">
        <v>1002.5376571428571</v>
      </c>
      <c r="Q106">
        <v>1003.8262857142857</v>
      </c>
      <c r="R106">
        <v>1005.1149142857143</v>
      </c>
      <c r="S106">
        <v>1006.403542857143</v>
      </c>
      <c r="T106">
        <v>1007.6921714285714</v>
      </c>
      <c r="U106">
        <v>1008.9808</v>
      </c>
      <c r="V106">
        <v>1010.2454736842105</v>
      </c>
      <c r="W106">
        <v>1011.510147368421</v>
      </c>
      <c r="X106">
        <v>1012.7748210526316</v>
      </c>
      <c r="Y106">
        <v>1014.0394947368421</v>
      </c>
      <c r="Z106">
        <v>1015.3041684210526</v>
      </c>
      <c r="AA106">
        <v>1016.5688421052631</v>
      </c>
      <c r="AB106">
        <v>1017.8335157894736</v>
      </c>
      <c r="AC106">
        <v>1019.0981894736842</v>
      </c>
      <c r="AD106">
        <v>1020.3628631578947</v>
      </c>
      <c r="AE106">
        <v>1020.9952</v>
      </c>
      <c r="AF106">
        <v>1021.6115928571428</v>
      </c>
      <c r="AG106">
        <v>1022.8443785714286</v>
      </c>
      <c r="AH106">
        <v>1024.0771642857144</v>
      </c>
      <c r="AI106">
        <v>1025.3099500000001</v>
      </c>
      <c r="AJ106">
        <v>1026.5427357142858</v>
      </c>
      <c r="AK106">
        <v>1027.7755214285714</v>
      </c>
      <c r="AL106">
        <v>1029.0083071428571</v>
      </c>
      <c r="AM106">
        <v>1029.6247000000001</v>
      </c>
      <c r="AN106">
        <v>1030.2268545454547</v>
      </c>
      <c r="AO106">
        <v>1031.4311636363636</v>
      </c>
      <c r="AP106">
        <v>1032.6354727272728</v>
      </c>
      <c r="AQ106">
        <v>1033.8397818181818</v>
      </c>
      <c r="AR106">
        <v>1035.044090909091</v>
      </c>
      <c r="AS106">
        <v>1036.2483999999999</v>
      </c>
      <c r="AT106">
        <v>1037.4263799999999</v>
      </c>
      <c r="AU106">
        <v>1038.60436</v>
      </c>
      <c r="AV106">
        <v>1039.78234</v>
      </c>
      <c r="AW106">
        <v>1040.9603200000001</v>
      </c>
      <c r="AX106">
        <v>1042.1383000000001</v>
      </c>
      <c r="AY106">
        <v>1043.2901222222222</v>
      </c>
      <c r="AZ106">
        <v>1044.4419444444445</v>
      </c>
      <c r="BA106">
        <v>1045.5937666666666</v>
      </c>
      <c r="BB106">
        <v>1046.745588888889</v>
      </c>
      <c r="BC106">
        <v>1047.3215</v>
      </c>
      <c r="BD106">
        <v>1047.8849124999999</v>
      </c>
      <c r="BE106">
        <v>1049.0117375</v>
      </c>
      <c r="BF106">
        <v>1050.1385625</v>
      </c>
      <c r="BG106">
        <v>1051.2653875000001</v>
      </c>
      <c r="BH106">
        <v>1051.8288</v>
      </c>
      <c r="BI106">
        <v>1052.380442857143</v>
      </c>
      <c r="BJ106">
        <v>1053.4837285714286</v>
      </c>
      <c r="BK106">
        <v>1054.5870142857143</v>
      </c>
      <c r="BL106">
        <v>1055.6903</v>
      </c>
      <c r="BM106">
        <v>1056.7725666666668</v>
      </c>
      <c r="BN106">
        <v>1057.8548333333333</v>
      </c>
      <c r="BO106">
        <v>1058.9371000000001</v>
      </c>
    </row>
    <row r="107" spans="2:67" x14ac:dyDescent="0.25">
      <c r="B107">
        <v>63</v>
      </c>
      <c r="C107">
        <v>981.6</v>
      </c>
      <c r="F107">
        <v>44</v>
      </c>
      <c r="G107">
        <v>990.52</v>
      </c>
      <c r="H107">
        <v>991.80359999999996</v>
      </c>
      <c r="I107">
        <v>993.08719999999994</v>
      </c>
      <c r="J107">
        <v>994.37080000000003</v>
      </c>
      <c r="K107">
        <v>995.65440000000001</v>
      </c>
      <c r="L107">
        <v>996.93799999999999</v>
      </c>
      <c r="M107">
        <v>998.22159999999997</v>
      </c>
      <c r="N107">
        <v>999.50520000000006</v>
      </c>
      <c r="O107">
        <v>1000.7888</v>
      </c>
      <c r="P107">
        <v>1002.0724</v>
      </c>
      <c r="Q107">
        <v>1003.356</v>
      </c>
      <c r="R107">
        <v>1004.6396</v>
      </c>
      <c r="S107">
        <v>1005.9232000000001</v>
      </c>
      <c r="T107">
        <v>1007.2068</v>
      </c>
      <c r="U107">
        <v>1008.4904</v>
      </c>
      <c r="V107">
        <v>1009.7503157894737</v>
      </c>
      <c r="W107">
        <v>1011.0102315789474</v>
      </c>
      <c r="X107">
        <v>1012.270147368421</v>
      </c>
      <c r="Y107">
        <v>1013.5300631578948</v>
      </c>
      <c r="Z107">
        <v>1014.7899789473685</v>
      </c>
      <c r="AA107">
        <v>1016.0498947368421</v>
      </c>
      <c r="AB107">
        <v>1017.3098105263158</v>
      </c>
      <c r="AC107">
        <v>1018.5697263157895</v>
      </c>
      <c r="AD107">
        <v>1019.8296421052631</v>
      </c>
      <c r="AE107">
        <v>1020.4596</v>
      </c>
      <c r="AF107">
        <v>1021.0738142857143</v>
      </c>
      <c r="AG107">
        <v>1022.3022428571429</v>
      </c>
      <c r="AH107">
        <v>1023.5306714285715</v>
      </c>
      <c r="AI107">
        <v>1024.7591</v>
      </c>
      <c r="AJ107">
        <v>1025.9875285714286</v>
      </c>
      <c r="AK107">
        <v>1027.2159571428572</v>
      </c>
      <c r="AL107">
        <v>1028.4443857142858</v>
      </c>
      <c r="AM107">
        <v>1029.0586000000001</v>
      </c>
      <c r="AN107">
        <v>1029.6587454545456</v>
      </c>
      <c r="AO107">
        <v>1030.8590363636365</v>
      </c>
      <c r="AP107">
        <v>1032.0593272727274</v>
      </c>
      <c r="AQ107">
        <v>1033.2596181818183</v>
      </c>
      <c r="AR107">
        <v>1034.4599090909092</v>
      </c>
      <c r="AS107">
        <v>1035.6602</v>
      </c>
      <c r="AT107">
        <v>1036.8344400000001</v>
      </c>
      <c r="AU107">
        <v>1038.0086800000001</v>
      </c>
      <c r="AV107">
        <v>1039.18292</v>
      </c>
      <c r="AW107">
        <v>1040.35716</v>
      </c>
      <c r="AX107">
        <v>1041.5314000000001</v>
      </c>
      <c r="AY107">
        <v>1042.6797555555556</v>
      </c>
      <c r="AZ107">
        <v>1043.8281111111112</v>
      </c>
      <c r="BA107">
        <v>1044.9764666666667</v>
      </c>
      <c r="BB107">
        <v>1046.1248222222223</v>
      </c>
      <c r="BC107">
        <v>1046.6990000000001</v>
      </c>
      <c r="BD107">
        <v>1047.2608</v>
      </c>
      <c r="BE107">
        <v>1048.3843999999999</v>
      </c>
      <c r="BF107">
        <v>1049.508</v>
      </c>
      <c r="BG107">
        <v>1050.6315999999999</v>
      </c>
      <c r="BH107">
        <v>1051.1933999999999</v>
      </c>
      <c r="BI107">
        <v>1051.7435428571428</v>
      </c>
      <c r="BJ107">
        <v>1052.8438285714285</v>
      </c>
      <c r="BK107">
        <v>1053.9441142857142</v>
      </c>
      <c r="BL107">
        <v>1055.0444</v>
      </c>
      <c r="BM107">
        <v>1056.1238666666666</v>
      </c>
      <c r="BN107">
        <v>1057.2033333333334</v>
      </c>
      <c r="BO107">
        <v>1058.2828</v>
      </c>
    </row>
    <row r="108" spans="2:67" x14ac:dyDescent="0.25">
      <c r="B108">
        <v>64</v>
      </c>
      <c r="C108">
        <v>981.1</v>
      </c>
      <c r="F108">
        <v>45</v>
      </c>
      <c r="G108">
        <v>990.1</v>
      </c>
      <c r="H108">
        <v>991.37857142857149</v>
      </c>
      <c r="I108">
        <v>992.65714285714284</v>
      </c>
      <c r="J108">
        <v>993.93571428571431</v>
      </c>
      <c r="K108">
        <v>995.21428571428578</v>
      </c>
      <c r="L108">
        <v>996.49285714285713</v>
      </c>
      <c r="M108">
        <v>997.7714285714286</v>
      </c>
      <c r="N108">
        <v>999.05</v>
      </c>
      <c r="O108">
        <v>1000.3285714285714</v>
      </c>
      <c r="P108">
        <v>1001.6071428571429</v>
      </c>
      <c r="Q108">
        <v>1002.8857142857142</v>
      </c>
      <c r="R108">
        <v>1004.1642857142857</v>
      </c>
      <c r="S108">
        <v>1005.4428571428572</v>
      </c>
      <c r="T108">
        <v>1006.7214285714285</v>
      </c>
      <c r="U108">
        <v>1008</v>
      </c>
      <c r="V108">
        <v>1009.2551578947368</v>
      </c>
      <c r="W108">
        <v>1010.5103157894737</v>
      </c>
      <c r="X108">
        <v>1011.7654736842105</v>
      </c>
      <c r="Y108">
        <v>1013.0206315789474</v>
      </c>
      <c r="Z108">
        <v>1014.2757894736842</v>
      </c>
      <c r="AA108">
        <v>1015.530947368421</v>
      </c>
      <c r="AB108">
        <v>1016.7861052631579</v>
      </c>
      <c r="AC108">
        <v>1018.0412631578947</v>
      </c>
      <c r="AD108">
        <v>1019.2964210526316</v>
      </c>
      <c r="AE108">
        <v>1019.924</v>
      </c>
      <c r="AF108">
        <v>1020.5360357142857</v>
      </c>
      <c r="AG108">
        <v>1021.7601071428571</v>
      </c>
      <c r="AH108">
        <v>1022.9841785714286</v>
      </c>
      <c r="AI108">
        <v>1024.2082500000001</v>
      </c>
      <c r="AJ108">
        <v>1025.4323214285714</v>
      </c>
      <c r="AK108">
        <v>1026.6563928571429</v>
      </c>
      <c r="AL108">
        <v>1027.8804642857144</v>
      </c>
      <c r="AM108">
        <v>1028.4925000000001</v>
      </c>
      <c r="AN108">
        <v>1029.0906363636363</v>
      </c>
      <c r="AO108">
        <v>1030.2869090909091</v>
      </c>
      <c r="AP108">
        <v>1031.4831818181819</v>
      </c>
      <c r="AQ108">
        <v>1032.6794545454547</v>
      </c>
      <c r="AR108">
        <v>1033.8757272727273</v>
      </c>
      <c r="AS108">
        <v>1035.0720000000001</v>
      </c>
      <c r="AT108">
        <v>1036.2425000000001</v>
      </c>
      <c r="AU108">
        <v>1037.413</v>
      </c>
      <c r="AV108">
        <v>1038.5835000000002</v>
      </c>
      <c r="AW108">
        <v>1039.7540000000001</v>
      </c>
      <c r="AX108">
        <v>1040.9245000000001</v>
      </c>
      <c r="AY108">
        <v>1042.0693888888891</v>
      </c>
      <c r="AZ108">
        <v>1043.2142777777779</v>
      </c>
      <c r="BA108">
        <v>1044.3591666666669</v>
      </c>
      <c r="BB108">
        <v>1045.5040555555556</v>
      </c>
      <c r="BC108">
        <v>1046.0765000000001</v>
      </c>
      <c r="BD108">
        <v>1046.6366875000001</v>
      </c>
      <c r="BE108">
        <v>1047.7570625000001</v>
      </c>
      <c r="BF108">
        <v>1048.8774375</v>
      </c>
      <c r="BG108">
        <v>1049.9978125</v>
      </c>
      <c r="BH108">
        <v>1050.558</v>
      </c>
      <c r="BI108">
        <v>1051.1066428571428</v>
      </c>
      <c r="BJ108">
        <v>1052.2039285714286</v>
      </c>
      <c r="BK108">
        <v>1053.3012142857142</v>
      </c>
      <c r="BL108">
        <v>1054.3985</v>
      </c>
      <c r="BM108">
        <v>1055.4751666666666</v>
      </c>
      <c r="BN108">
        <v>1056.5518333333334</v>
      </c>
      <c r="BO108">
        <v>1057.6285</v>
      </c>
    </row>
    <row r="109" spans="2:67" x14ac:dyDescent="0.25">
      <c r="B109">
        <v>65</v>
      </c>
      <c r="C109">
        <v>980.5</v>
      </c>
      <c r="F109">
        <v>46</v>
      </c>
      <c r="G109">
        <v>989.68000000000006</v>
      </c>
      <c r="H109">
        <v>990.95354285714291</v>
      </c>
      <c r="I109">
        <v>992.22708571428575</v>
      </c>
      <c r="J109">
        <v>993.50062857142859</v>
      </c>
      <c r="K109">
        <v>994.77417142857144</v>
      </c>
      <c r="L109">
        <v>996.04771428571428</v>
      </c>
      <c r="M109">
        <v>997.32125714285712</v>
      </c>
      <c r="N109">
        <v>998.59480000000008</v>
      </c>
      <c r="O109">
        <v>999.86834285714292</v>
      </c>
      <c r="P109">
        <v>1001.1418857142858</v>
      </c>
      <c r="Q109">
        <v>1002.4154285714286</v>
      </c>
      <c r="R109">
        <v>1003.6889714285714</v>
      </c>
      <c r="S109">
        <v>1004.9625142857143</v>
      </c>
      <c r="T109">
        <v>1006.2360571428571</v>
      </c>
      <c r="U109">
        <v>1007.5096</v>
      </c>
      <c r="V109">
        <v>1008.76</v>
      </c>
      <c r="W109">
        <v>1010.0104</v>
      </c>
      <c r="X109">
        <v>1011.2608</v>
      </c>
      <c r="Y109">
        <v>1012.5111999999999</v>
      </c>
      <c r="Z109">
        <v>1013.7615999999999</v>
      </c>
      <c r="AA109">
        <v>1015.0119999999999</v>
      </c>
      <c r="AB109">
        <v>1016.2624</v>
      </c>
      <c r="AC109">
        <v>1017.5128</v>
      </c>
      <c r="AD109">
        <v>1018.7632</v>
      </c>
      <c r="AE109">
        <v>1019.3883999999999</v>
      </c>
      <c r="AF109">
        <v>1019.998257142857</v>
      </c>
      <c r="AG109">
        <v>1021.2179714285714</v>
      </c>
      <c r="AH109">
        <v>1022.4376857142856</v>
      </c>
      <c r="AI109">
        <v>1023.6574000000001</v>
      </c>
      <c r="AJ109">
        <v>1024.8771142857142</v>
      </c>
      <c r="AK109">
        <v>1026.0968285714287</v>
      </c>
      <c r="AL109">
        <v>1027.3165428571428</v>
      </c>
      <c r="AM109">
        <v>1027.9264000000001</v>
      </c>
      <c r="AN109">
        <v>1028.5225272727273</v>
      </c>
      <c r="AO109">
        <v>1029.7147818181818</v>
      </c>
      <c r="AP109">
        <v>1030.9070363636363</v>
      </c>
      <c r="AQ109">
        <v>1032.099290909091</v>
      </c>
      <c r="AR109">
        <v>1033.2915454545455</v>
      </c>
      <c r="AS109">
        <v>1034.4838</v>
      </c>
      <c r="AT109">
        <v>1035.65056</v>
      </c>
      <c r="AU109">
        <v>1036.8173200000001</v>
      </c>
      <c r="AV109">
        <v>1037.9840799999999</v>
      </c>
      <c r="AW109">
        <v>1039.15084</v>
      </c>
      <c r="AX109">
        <v>1040.3176000000001</v>
      </c>
      <c r="AY109">
        <v>1041.4590222222223</v>
      </c>
      <c r="AZ109">
        <v>1042.6004444444445</v>
      </c>
      <c r="BA109">
        <v>1043.7418666666667</v>
      </c>
      <c r="BB109">
        <v>1044.883288888889</v>
      </c>
      <c r="BC109">
        <v>1045.454</v>
      </c>
      <c r="BD109">
        <v>1046.012575</v>
      </c>
      <c r="BE109">
        <v>1047.129725</v>
      </c>
      <c r="BF109">
        <v>1048.246875</v>
      </c>
      <c r="BG109">
        <v>1049.3640250000001</v>
      </c>
      <c r="BH109">
        <v>1049.9226000000001</v>
      </c>
      <c r="BI109">
        <v>1050.469742857143</v>
      </c>
      <c r="BJ109">
        <v>1051.5640285714287</v>
      </c>
      <c r="BK109">
        <v>1052.6583142857144</v>
      </c>
      <c r="BL109">
        <v>1053.7526</v>
      </c>
      <c r="BM109">
        <v>1054.8264666666666</v>
      </c>
      <c r="BN109">
        <v>1055.9003333333335</v>
      </c>
      <c r="BO109">
        <v>1056.9742000000001</v>
      </c>
    </row>
    <row r="110" spans="2:67" x14ac:dyDescent="0.25">
      <c r="B110">
        <v>66</v>
      </c>
      <c r="C110">
        <v>980</v>
      </c>
      <c r="F110">
        <v>47</v>
      </c>
      <c r="G110">
        <v>989.26</v>
      </c>
      <c r="H110">
        <v>990.52851428571432</v>
      </c>
      <c r="I110">
        <v>991.79702857142854</v>
      </c>
      <c r="J110">
        <v>993.06554285714287</v>
      </c>
      <c r="K110">
        <v>994.33405714285709</v>
      </c>
      <c r="L110">
        <v>995.60257142857142</v>
      </c>
      <c r="M110">
        <v>996.87108571428564</v>
      </c>
      <c r="N110">
        <v>998.13959999999997</v>
      </c>
      <c r="O110">
        <v>999.4081142857143</v>
      </c>
      <c r="P110">
        <v>1000.6766285714285</v>
      </c>
      <c r="Q110">
        <v>1001.9451428571429</v>
      </c>
      <c r="R110">
        <v>1003.2136571428571</v>
      </c>
      <c r="S110">
        <v>1004.4821714285714</v>
      </c>
      <c r="T110">
        <v>1005.7506857142856</v>
      </c>
      <c r="U110">
        <v>1007.0192</v>
      </c>
      <c r="V110">
        <v>1008.2648421052631</v>
      </c>
      <c r="W110">
        <v>1009.5104842105263</v>
      </c>
      <c r="X110">
        <v>1010.7561263157894</v>
      </c>
      <c r="Y110">
        <v>1012.0017684210526</v>
      </c>
      <c r="Z110">
        <v>1013.2474105263158</v>
      </c>
      <c r="AA110">
        <v>1014.493052631579</v>
      </c>
      <c r="AB110">
        <v>1015.7386947368421</v>
      </c>
      <c r="AC110">
        <v>1016.9843368421052</v>
      </c>
      <c r="AD110">
        <v>1018.2299789473684</v>
      </c>
      <c r="AE110">
        <v>1018.8528</v>
      </c>
      <c r="AF110">
        <v>1019.4604785714286</v>
      </c>
      <c r="AG110">
        <v>1020.6758357142858</v>
      </c>
      <c r="AH110">
        <v>1021.8911928571429</v>
      </c>
      <c r="AI110">
        <v>1023.10655</v>
      </c>
      <c r="AJ110">
        <v>1024.3219071428571</v>
      </c>
      <c r="AK110">
        <v>1025.5372642857144</v>
      </c>
      <c r="AL110">
        <v>1026.7526214285715</v>
      </c>
      <c r="AM110">
        <v>1027.3603000000001</v>
      </c>
      <c r="AN110">
        <v>1027.9544181818183</v>
      </c>
      <c r="AO110">
        <v>1029.1426545454547</v>
      </c>
      <c r="AP110">
        <v>1030.3308909090911</v>
      </c>
      <c r="AQ110">
        <v>1031.5191272727272</v>
      </c>
      <c r="AR110">
        <v>1032.7073636363637</v>
      </c>
      <c r="AS110">
        <v>1033.8956000000001</v>
      </c>
      <c r="AT110">
        <v>1035.05862</v>
      </c>
      <c r="AU110">
        <v>1036.22164</v>
      </c>
      <c r="AV110">
        <v>1037.3846600000002</v>
      </c>
      <c r="AW110">
        <v>1038.5476800000001</v>
      </c>
      <c r="AX110">
        <v>1039.7107000000001</v>
      </c>
      <c r="AY110">
        <v>1040.8486555555555</v>
      </c>
      <c r="AZ110">
        <v>1041.9866111111112</v>
      </c>
      <c r="BA110">
        <v>1043.1245666666666</v>
      </c>
      <c r="BB110">
        <v>1044.2625222222223</v>
      </c>
      <c r="BC110">
        <v>1044.8315</v>
      </c>
      <c r="BD110">
        <v>1045.3884625000001</v>
      </c>
      <c r="BE110">
        <v>1046.5023874999999</v>
      </c>
      <c r="BF110">
        <v>1047.6163125</v>
      </c>
      <c r="BG110">
        <v>1048.7302374999999</v>
      </c>
      <c r="BH110">
        <v>1049.2872</v>
      </c>
      <c r="BI110">
        <v>1049.8328428571429</v>
      </c>
      <c r="BJ110">
        <v>1050.9241285714286</v>
      </c>
      <c r="BK110">
        <v>1052.0154142857143</v>
      </c>
      <c r="BL110">
        <v>1053.1067</v>
      </c>
      <c r="BM110">
        <v>1054.1777666666667</v>
      </c>
      <c r="BN110">
        <v>1055.2488333333333</v>
      </c>
      <c r="BO110">
        <v>1056.3199</v>
      </c>
    </row>
    <row r="111" spans="2:67" x14ac:dyDescent="0.25">
      <c r="B111">
        <v>67</v>
      </c>
      <c r="C111">
        <v>979.4</v>
      </c>
      <c r="F111">
        <v>48</v>
      </c>
      <c r="G111">
        <v>988.84</v>
      </c>
      <c r="H111">
        <v>990.10348571428574</v>
      </c>
      <c r="I111">
        <v>991.36697142857145</v>
      </c>
      <c r="J111">
        <v>992.63045714285715</v>
      </c>
      <c r="K111">
        <v>993.89394285714286</v>
      </c>
      <c r="L111">
        <v>995.15742857142857</v>
      </c>
      <c r="M111">
        <v>996.42091428571428</v>
      </c>
      <c r="N111">
        <v>997.6844000000001</v>
      </c>
      <c r="O111">
        <v>998.9478857142858</v>
      </c>
      <c r="P111">
        <v>1000.2113714285715</v>
      </c>
      <c r="Q111">
        <v>1001.4748571428572</v>
      </c>
      <c r="R111">
        <v>1002.7383428571429</v>
      </c>
      <c r="S111">
        <v>1004.0018285714286</v>
      </c>
      <c r="T111">
        <v>1005.2653142857143</v>
      </c>
      <c r="U111">
        <v>1006.5288</v>
      </c>
      <c r="V111">
        <v>1007.7696842105264</v>
      </c>
      <c r="W111">
        <v>1009.0105684210527</v>
      </c>
      <c r="X111">
        <v>1010.251452631579</v>
      </c>
      <c r="Y111">
        <v>1011.4923368421053</v>
      </c>
      <c r="Z111">
        <v>1012.7332210526316</v>
      </c>
      <c r="AA111">
        <v>1013.9741052631579</v>
      </c>
      <c r="AB111">
        <v>1015.2149894736842</v>
      </c>
      <c r="AC111">
        <v>1016.4558736842105</v>
      </c>
      <c r="AD111">
        <v>1017.6967578947368</v>
      </c>
      <c r="AE111">
        <v>1018.3172</v>
      </c>
      <c r="AF111">
        <v>1018.9227</v>
      </c>
      <c r="AG111">
        <v>1020.1337</v>
      </c>
      <c r="AH111">
        <v>1021.3447</v>
      </c>
      <c r="AI111">
        <v>1022.5557</v>
      </c>
      <c r="AJ111">
        <v>1023.7667</v>
      </c>
      <c r="AK111">
        <v>1024.9776999999999</v>
      </c>
      <c r="AL111">
        <v>1026.1887000000002</v>
      </c>
      <c r="AM111">
        <v>1026.7942</v>
      </c>
      <c r="AN111">
        <v>1027.3863090909092</v>
      </c>
      <c r="AO111">
        <v>1028.5705272727273</v>
      </c>
      <c r="AP111">
        <v>1029.7547454545456</v>
      </c>
      <c r="AQ111">
        <v>1030.9389636363637</v>
      </c>
      <c r="AR111">
        <v>1032.123181818182</v>
      </c>
      <c r="AS111">
        <v>1033.3074000000001</v>
      </c>
      <c r="AT111">
        <v>1034.4666800000002</v>
      </c>
      <c r="AU111">
        <v>1035.6259600000001</v>
      </c>
      <c r="AV111">
        <v>1036.7852400000002</v>
      </c>
      <c r="AW111">
        <v>1037.94452</v>
      </c>
      <c r="AX111">
        <v>1039.1038000000001</v>
      </c>
      <c r="AY111">
        <v>1040.238288888889</v>
      </c>
      <c r="AZ111">
        <v>1041.3727777777779</v>
      </c>
      <c r="BA111">
        <v>1042.5072666666667</v>
      </c>
      <c r="BB111">
        <v>1043.6417555555556</v>
      </c>
      <c r="BC111">
        <v>1044.2090000000001</v>
      </c>
      <c r="BD111">
        <v>1044.7643500000001</v>
      </c>
      <c r="BE111">
        <v>1045.8750500000001</v>
      </c>
      <c r="BF111">
        <v>1046.9857500000001</v>
      </c>
      <c r="BG111">
        <v>1048.09645</v>
      </c>
      <c r="BH111">
        <v>1048.6518000000001</v>
      </c>
      <c r="BI111">
        <v>1049.1959428571429</v>
      </c>
      <c r="BJ111">
        <v>1050.2842285714287</v>
      </c>
      <c r="BK111">
        <v>1051.3725142857143</v>
      </c>
      <c r="BL111">
        <v>1052.4608000000001</v>
      </c>
      <c r="BM111">
        <v>1053.5290666666667</v>
      </c>
      <c r="BN111">
        <v>1054.5973333333334</v>
      </c>
      <c r="BO111">
        <v>1055.6656</v>
      </c>
    </row>
    <row r="112" spans="2:67" x14ac:dyDescent="0.25">
      <c r="B112">
        <v>68</v>
      </c>
      <c r="C112">
        <v>978.9</v>
      </c>
      <c r="F112">
        <v>49</v>
      </c>
      <c r="G112">
        <v>988.42</v>
      </c>
      <c r="H112">
        <v>989.67845714285716</v>
      </c>
      <c r="I112">
        <v>990.93691428571424</v>
      </c>
      <c r="J112">
        <v>992.19537142857143</v>
      </c>
      <c r="K112">
        <v>993.45382857142852</v>
      </c>
      <c r="L112">
        <v>994.71228571428571</v>
      </c>
      <c r="M112">
        <v>995.9707428571428</v>
      </c>
      <c r="N112">
        <v>997.22919999999999</v>
      </c>
      <c r="O112">
        <v>998.48765714285719</v>
      </c>
      <c r="P112">
        <v>999.74611428571427</v>
      </c>
      <c r="Q112">
        <v>1001.0045714285715</v>
      </c>
      <c r="R112">
        <v>1002.2630285714285</v>
      </c>
      <c r="S112">
        <v>1003.5214857142857</v>
      </c>
      <c r="T112">
        <v>1004.7799428571428</v>
      </c>
      <c r="U112">
        <v>1006.0384</v>
      </c>
      <c r="V112">
        <v>1007.2745263157894</v>
      </c>
      <c r="W112">
        <v>1008.510652631579</v>
      </c>
      <c r="X112">
        <v>1009.7467789473684</v>
      </c>
      <c r="Y112">
        <v>1010.9829052631579</v>
      </c>
      <c r="Z112">
        <v>1012.2190315789474</v>
      </c>
      <c r="AA112">
        <v>1013.4551578947369</v>
      </c>
      <c r="AB112">
        <v>1014.6912842105263</v>
      </c>
      <c r="AC112">
        <v>1015.9274105263158</v>
      </c>
      <c r="AD112">
        <v>1017.1635368421053</v>
      </c>
      <c r="AE112">
        <v>1017.7816</v>
      </c>
      <c r="AF112">
        <v>1018.3849214285715</v>
      </c>
      <c r="AG112">
        <v>1019.5915642857143</v>
      </c>
      <c r="AH112">
        <v>1020.7982071428572</v>
      </c>
      <c r="AI112">
        <v>1022.00485</v>
      </c>
      <c r="AJ112">
        <v>1023.2114928571428</v>
      </c>
      <c r="AK112">
        <v>1024.4181357142857</v>
      </c>
      <c r="AL112">
        <v>1025.6247785714286</v>
      </c>
      <c r="AM112">
        <v>1026.2281</v>
      </c>
      <c r="AN112">
        <v>1026.8181999999999</v>
      </c>
      <c r="AO112">
        <v>1027.9983999999999</v>
      </c>
      <c r="AP112">
        <v>1029.1786</v>
      </c>
      <c r="AQ112">
        <v>1030.3588</v>
      </c>
      <c r="AR112">
        <v>1031.539</v>
      </c>
      <c r="AS112">
        <v>1032.7192</v>
      </c>
      <c r="AT112">
        <v>1033.87474</v>
      </c>
      <c r="AU112">
        <v>1035.0302799999999</v>
      </c>
      <c r="AV112">
        <v>1036.1858200000001</v>
      </c>
      <c r="AW112">
        <v>1037.3413600000001</v>
      </c>
      <c r="AX112">
        <v>1038.4969000000001</v>
      </c>
      <c r="AY112">
        <v>1039.6279222222222</v>
      </c>
      <c r="AZ112">
        <v>1040.7589444444445</v>
      </c>
      <c r="BA112">
        <v>1041.8899666666666</v>
      </c>
      <c r="BB112">
        <v>1043.0209888888887</v>
      </c>
      <c r="BC112">
        <v>1043.5864999999999</v>
      </c>
      <c r="BD112">
        <v>1044.1402374999998</v>
      </c>
      <c r="BE112">
        <v>1045.2477125</v>
      </c>
      <c r="BF112">
        <v>1046.3551874999998</v>
      </c>
      <c r="BG112">
        <v>1047.4626625000001</v>
      </c>
      <c r="BH112">
        <v>1048.0164</v>
      </c>
      <c r="BI112">
        <v>1048.5590428571429</v>
      </c>
      <c r="BJ112">
        <v>1049.6443285714286</v>
      </c>
      <c r="BK112">
        <v>1050.7296142857144</v>
      </c>
      <c r="BL112">
        <v>1051.8149000000001</v>
      </c>
      <c r="BM112">
        <v>1052.8803666666668</v>
      </c>
      <c r="BN112">
        <v>1053.9458333333332</v>
      </c>
      <c r="BO112">
        <v>1055.0112999999999</v>
      </c>
    </row>
    <row r="113" spans="2:67" x14ac:dyDescent="0.25">
      <c r="B113">
        <v>69</v>
      </c>
      <c r="C113">
        <v>978.3</v>
      </c>
      <c r="F113">
        <v>50</v>
      </c>
      <c r="G113">
        <v>988</v>
      </c>
      <c r="H113">
        <v>989.25342857142857</v>
      </c>
      <c r="I113">
        <v>990.50685714285714</v>
      </c>
      <c r="J113">
        <v>991.76028571428571</v>
      </c>
      <c r="K113">
        <v>993.01371428571429</v>
      </c>
      <c r="L113">
        <v>994.26714285714286</v>
      </c>
      <c r="M113">
        <v>995.52057142857143</v>
      </c>
      <c r="N113">
        <v>996.774</v>
      </c>
      <c r="O113">
        <v>998.02742857142857</v>
      </c>
      <c r="P113">
        <v>999.28085714285714</v>
      </c>
      <c r="Q113">
        <v>1000.5342857142857</v>
      </c>
      <c r="R113">
        <v>1001.7877142857143</v>
      </c>
      <c r="S113">
        <v>1003.0411428571429</v>
      </c>
      <c r="T113">
        <v>1004.2945714285714</v>
      </c>
      <c r="U113">
        <v>1005.548</v>
      </c>
      <c r="V113">
        <v>1006.7793684210526</v>
      </c>
      <c r="W113">
        <v>1008.0107368421053</v>
      </c>
      <c r="X113">
        <v>1009.2421052631579</v>
      </c>
      <c r="Y113">
        <v>1010.4734736842105</v>
      </c>
      <c r="Z113">
        <v>1011.7048421052632</v>
      </c>
      <c r="AA113">
        <v>1012.9362105263158</v>
      </c>
      <c r="AB113">
        <v>1014.1675789473684</v>
      </c>
      <c r="AC113">
        <v>1015.3989473684211</v>
      </c>
      <c r="AD113">
        <v>1016.6303157894737</v>
      </c>
      <c r="AE113">
        <v>1017.246</v>
      </c>
      <c r="AF113">
        <v>1017.8471428571429</v>
      </c>
      <c r="AG113">
        <v>1019.0494285714285</v>
      </c>
      <c r="AH113">
        <v>1020.2517142857143</v>
      </c>
      <c r="AI113">
        <v>1021.454</v>
      </c>
      <c r="AJ113">
        <v>1022.6562857142858</v>
      </c>
      <c r="AK113">
        <v>1023.8585714285714</v>
      </c>
      <c r="AL113">
        <v>1025.0608571428572</v>
      </c>
      <c r="AM113">
        <v>1025.662</v>
      </c>
      <c r="AN113">
        <v>1026.2500909090909</v>
      </c>
      <c r="AO113">
        <v>1027.4262727272728</v>
      </c>
      <c r="AP113">
        <v>1028.6024545454545</v>
      </c>
      <c r="AQ113">
        <v>1029.7786363636365</v>
      </c>
      <c r="AR113">
        <v>1030.9548181818182</v>
      </c>
      <c r="AS113">
        <v>1032.1310000000001</v>
      </c>
      <c r="AT113">
        <v>1033.2828000000002</v>
      </c>
      <c r="AU113">
        <v>1034.4346</v>
      </c>
      <c r="AV113">
        <v>1035.5864000000001</v>
      </c>
      <c r="AW113">
        <v>1036.7382</v>
      </c>
      <c r="AX113">
        <v>1037.8900000000001</v>
      </c>
      <c r="AY113">
        <v>1039.0175555555556</v>
      </c>
      <c r="AZ113">
        <v>1040.1451111111112</v>
      </c>
      <c r="BA113">
        <v>1041.2726666666667</v>
      </c>
      <c r="BB113">
        <v>1042.4002222222223</v>
      </c>
      <c r="BC113">
        <v>1042.9639999999999</v>
      </c>
      <c r="BD113">
        <v>1043.5161249999999</v>
      </c>
      <c r="BE113">
        <v>1044.620375</v>
      </c>
      <c r="BF113">
        <v>1045.7246250000001</v>
      </c>
      <c r="BG113">
        <v>1046.8288750000002</v>
      </c>
      <c r="BH113">
        <v>1047.3810000000001</v>
      </c>
      <c r="BI113">
        <v>1047.9221428571429</v>
      </c>
      <c r="BJ113">
        <v>1049.0044285714287</v>
      </c>
      <c r="BK113">
        <v>1050.0867142857144</v>
      </c>
      <c r="BL113">
        <v>1051.1690000000001</v>
      </c>
      <c r="BM113">
        <v>1052.2316666666668</v>
      </c>
      <c r="BN113">
        <v>1053.2943333333333</v>
      </c>
      <c r="BO113">
        <v>1054.357</v>
      </c>
    </row>
    <row r="114" spans="2:67" x14ac:dyDescent="0.25">
      <c r="B114">
        <v>70</v>
      </c>
      <c r="C114">
        <v>977.8</v>
      </c>
      <c r="F114">
        <v>51</v>
      </c>
      <c r="G114">
        <v>987.52</v>
      </c>
      <c r="H114">
        <v>988.76904285714284</v>
      </c>
      <c r="I114">
        <v>990.01808571428569</v>
      </c>
      <c r="J114">
        <v>991.26712857142854</v>
      </c>
      <c r="K114">
        <v>992.5161714285714</v>
      </c>
      <c r="L114">
        <v>993.76521428571425</v>
      </c>
      <c r="M114">
        <v>995.0142571428571</v>
      </c>
      <c r="N114">
        <v>996.26330000000007</v>
      </c>
      <c r="O114">
        <v>997.51234285714293</v>
      </c>
      <c r="P114">
        <v>998.76138571428578</v>
      </c>
      <c r="Q114">
        <v>1000.0104285714286</v>
      </c>
      <c r="R114">
        <v>1001.2594714285715</v>
      </c>
      <c r="S114">
        <v>1002.5085142857143</v>
      </c>
      <c r="T114">
        <v>1003.7575571428572</v>
      </c>
      <c r="U114">
        <v>1005.0066</v>
      </c>
      <c r="V114">
        <v>1006.2338210526316</v>
      </c>
      <c r="W114">
        <v>1007.4610421052632</v>
      </c>
      <c r="X114">
        <v>1008.6882631578948</v>
      </c>
      <c r="Y114">
        <v>1009.9154842105263</v>
      </c>
      <c r="Z114">
        <v>1011.1427052631579</v>
      </c>
      <c r="AA114">
        <v>1012.3699263157895</v>
      </c>
      <c r="AB114">
        <v>1013.5971473684211</v>
      </c>
      <c r="AC114">
        <v>1014.8243684210527</v>
      </c>
      <c r="AD114">
        <v>1016.0515894736842</v>
      </c>
      <c r="AE114">
        <v>1016.6652</v>
      </c>
      <c r="AF114">
        <v>1017.2644642857143</v>
      </c>
      <c r="AG114">
        <v>1018.4629928571429</v>
      </c>
      <c r="AH114">
        <v>1019.6615214285715</v>
      </c>
      <c r="AI114">
        <v>1020.86005</v>
      </c>
      <c r="AJ114">
        <v>1022.0585785714286</v>
      </c>
      <c r="AK114">
        <v>1023.2571071428572</v>
      </c>
      <c r="AL114">
        <v>1024.4556357142858</v>
      </c>
      <c r="AM114">
        <v>1025.0549000000001</v>
      </c>
      <c r="AN114">
        <v>1025.6412727272727</v>
      </c>
      <c r="AO114">
        <v>1026.8140181818183</v>
      </c>
      <c r="AP114">
        <v>1027.9867636363638</v>
      </c>
      <c r="AQ114">
        <v>1029.1595090909093</v>
      </c>
      <c r="AR114">
        <v>1030.3322545454546</v>
      </c>
      <c r="AS114">
        <v>1031.5050000000001</v>
      </c>
      <c r="AT114">
        <v>1032.65362</v>
      </c>
      <c r="AU114">
        <v>1033.80224</v>
      </c>
      <c r="AV114">
        <v>1034.9508600000001</v>
      </c>
      <c r="AW114">
        <v>1036.0994800000001</v>
      </c>
      <c r="AX114">
        <v>1037.2481</v>
      </c>
      <c r="AY114">
        <v>1038.3727222222221</v>
      </c>
      <c r="AZ114">
        <v>1039.4973444444445</v>
      </c>
      <c r="BA114">
        <v>1040.6219666666666</v>
      </c>
      <c r="BB114">
        <v>1041.7465888888889</v>
      </c>
      <c r="BC114">
        <v>1042.3089</v>
      </c>
      <c r="BD114">
        <v>1042.8596625</v>
      </c>
      <c r="BE114">
        <v>1043.9611875000001</v>
      </c>
      <c r="BF114">
        <v>1045.0627125000001</v>
      </c>
      <c r="BG114">
        <v>1046.1642375000001</v>
      </c>
      <c r="BH114">
        <v>1046.7150000000001</v>
      </c>
      <c r="BI114">
        <v>1047.2548857142858</v>
      </c>
      <c r="BJ114">
        <v>1048.3346571428572</v>
      </c>
      <c r="BK114">
        <v>1049.4144285714287</v>
      </c>
      <c r="BL114">
        <v>1050.4942000000001</v>
      </c>
      <c r="BM114">
        <v>1051.5545</v>
      </c>
      <c r="BN114">
        <v>1052.6148000000001</v>
      </c>
      <c r="BO114">
        <v>1053.6750999999999</v>
      </c>
    </row>
    <row r="115" spans="2:67" x14ac:dyDescent="0.25">
      <c r="B115">
        <v>71</v>
      </c>
      <c r="C115">
        <v>977.2</v>
      </c>
      <c r="F115">
        <v>52</v>
      </c>
      <c r="G115">
        <v>987.04</v>
      </c>
      <c r="H115">
        <v>988.2846571428571</v>
      </c>
      <c r="I115">
        <v>989.52931428571424</v>
      </c>
      <c r="J115">
        <v>990.77397142857137</v>
      </c>
      <c r="K115">
        <v>992.01862857142851</v>
      </c>
      <c r="L115">
        <v>993.26328571428564</v>
      </c>
      <c r="M115">
        <v>994.50794285714278</v>
      </c>
      <c r="N115">
        <v>995.75260000000003</v>
      </c>
      <c r="O115">
        <v>996.99725714285717</v>
      </c>
      <c r="P115">
        <v>998.2419142857143</v>
      </c>
      <c r="Q115">
        <v>999.48657142857144</v>
      </c>
      <c r="R115">
        <v>1000.7312285714286</v>
      </c>
      <c r="S115">
        <v>1001.9758857142857</v>
      </c>
      <c r="T115">
        <v>1003.2205428571428</v>
      </c>
      <c r="U115">
        <v>1004.4652</v>
      </c>
      <c r="V115">
        <v>1005.6882736842105</v>
      </c>
      <c r="W115">
        <v>1006.911347368421</v>
      </c>
      <c r="X115">
        <v>1008.1344210526315</v>
      </c>
      <c r="Y115">
        <v>1009.3574947368421</v>
      </c>
      <c r="Z115">
        <v>1010.5805684210526</v>
      </c>
      <c r="AA115">
        <v>1011.8036421052632</v>
      </c>
      <c r="AB115">
        <v>1013.0267157894737</v>
      </c>
      <c r="AC115">
        <v>1014.2497894736841</v>
      </c>
      <c r="AD115">
        <v>1015.4728631578947</v>
      </c>
      <c r="AE115">
        <v>1016.0844</v>
      </c>
      <c r="AF115">
        <v>1016.6817857142856</v>
      </c>
      <c r="AG115">
        <v>1017.8765571428571</v>
      </c>
      <c r="AH115">
        <v>1019.0713285714285</v>
      </c>
      <c r="AI115">
        <v>1020.2660999999999</v>
      </c>
      <c r="AJ115">
        <v>1021.4608714285714</v>
      </c>
      <c r="AK115">
        <v>1022.6556428571428</v>
      </c>
      <c r="AL115">
        <v>1023.8504142857142</v>
      </c>
      <c r="AM115">
        <v>1024.4477999999999</v>
      </c>
      <c r="AN115">
        <v>1025.0324545454546</v>
      </c>
      <c r="AO115">
        <v>1026.2017636363637</v>
      </c>
      <c r="AP115">
        <v>1027.3710727272728</v>
      </c>
      <c r="AQ115">
        <v>1028.5403818181819</v>
      </c>
      <c r="AR115">
        <v>1029.709690909091</v>
      </c>
      <c r="AS115">
        <v>1030.8790000000001</v>
      </c>
      <c r="AT115">
        <v>1032.0244400000001</v>
      </c>
      <c r="AU115">
        <v>1033.1698800000001</v>
      </c>
      <c r="AV115">
        <v>1034.3153200000002</v>
      </c>
      <c r="AW115">
        <v>1035.4607600000002</v>
      </c>
      <c r="AX115">
        <v>1036.6062000000002</v>
      </c>
      <c r="AY115">
        <v>1037.7278888888891</v>
      </c>
      <c r="AZ115">
        <v>1038.849577777778</v>
      </c>
      <c r="BA115">
        <v>1039.9712666666667</v>
      </c>
      <c r="BB115">
        <v>1041.0929555555556</v>
      </c>
      <c r="BC115">
        <v>1041.6538</v>
      </c>
      <c r="BD115">
        <v>1042.2031999999999</v>
      </c>
      <c r="BE115">
        <v>1043.3020000000001</v>
      </c>
      <c r="BF115">
        <v>1044.4007999999999</v>
      </c>
      <c r="BG115">
        <v>1045.4996000000001</v>
      </c>
      <c r="BH115">
        <v>1046.049</v>
      </c>
      <c r="BI115">
        <v>1046.5876285714285</v>
      </c>
      <c r="BJ115">
        <v>1047.6648857142857</v>
      </c>
      <c r="BK115">
        <v>1048.7421428571429</v>
      </c>
      <c r="BL115">
        <v>1049.8194000000001</v>
      </c>
      <c r="BM115">
        <v>1050.8773333333334</v>
      </c>
      <c r="BN115">
        <v>1051.9352666666666</v>
      </c>
      <c r="BO115">
        <v>1052.9931999999999</v>
      </c>
    </row>
    <row r="116" spans="2:67" x14ac:dyDescent="0.25">
      <c r="B116">
        <v>72</v>
      </c>
      <c r="C116">
        <v>976.6</v>
      </c>
      <c r="F116">
        <v>53</v>
      </c>
      <c r="G116">
        <v>986.56000000000006</v>
      </c>
      <c r="H116">
        <v>987.80027142857148</v>
      </c>
      <c r="I116">
        <v>989.0405428571429</v>
      </c>
      <c r="J116">
        <v>990.28081428571431</v>
      </c>
      <c r="K116">
        <v>991.52108571428573</v>
      </c>
      <c r="L116">
        <v>992.76135714285715</v>
      </c>
      <c r="M116">
        <v>994.00162857142857</v>
      </c>
      <c r="N116">
        <v>995.24189999999999</v>
      </c>
      <c r="O116">
        <v>996.48217142857152</v>
      </c>
      <c r="P116">
        <v>997.72244285714294</v>
      </c>
      <c r="Q116">
        <v>998.96271428571436</v>
      </c>
      <c r="R116">
        <v>1000.2029857142858</v>
      </c>
      <c r="S116">
        <v>1001.4432571428572</v>
      </c>
      <c r="T116">
        <v>1002.6835285714286</v>
      </c>
      <c r="U116">
        <v>1003.9238</v>
      </c>
      <c r="V116">
        <v>1005.1427263157894</v>
      </c>
      <c r="W116">
        <v>1006.361652631579</v>
      </c>
      <c r="X116">
        <v>1007.5805789473684</v>
      </c>
      <c r="Y116">
        <v>1008.7995052631579</v>
      </c>
      <c r="Z116">
        <v>1010.0184315789473</v>
      </c>
      <c r="AA116">
        <v>1011.2373578947369</v>
      </c>
      <c r="AB116">
        <v>1012.4562842105263</v>
      </c>
      <c r="AC116">
        <v>1013.6752105263158</v>
      </c>
      <c r="AD116">
        <v>1014.8941368421052</v>
      </c>
      <c r="AE116">
        <v>1015.5036</v>
      </c>
      <c r="AF116">
        <v>1016.0991071428572</v>
      </c>
      <c r="AG116">
        <v>1017.2901214285714</v>
      </c>
      <c r="AH116">
        <v>1018.4811357142858</v>
      </c>
      <c r="AI116">
        <v>1019.67215</v>
      </c>
      <c r="AJ116">
        <v>1020.8631642857142</v>
      </c>
      <c r="AK116">
        <v>1022.0541785714286</v>
      </c>
      <c r="AL116">
        <v>1023.2451928571428</v>
      </c>
      <c r="AM116">
        <v>1023.8407</v>
      </c>
      <c r="AN116">
        <v>1024.4236363636364</v>
      </c>
      <c r="AO116">
        <v>1025.5895090909091</v>
      </c>
      <c r="AP116">
        <v>1026.7553818181818</v>
      </c>
      <c r="AQ116">
        <v>1027.9212545454545</v>
      </c>
      <c r="AR116">
        <v>1029.0871272727275</v>
      </c>
      <c r="AS116">
        <v>1030.2530000000002</v>
      </c>
      <c r="AT116">
        <v>1031.3952600000002</v>
      </c>
      <c r="AU116">
        <v>1032.5375200000001</v>
      </c>
      <c r="AV116">
        <v>1033.6797800000002</v>
      </c>
      <c r="AW116">
        <v>1034.82204</v>
      </c>
      <c r="AX116">
        <v>1035.9643000000001</v>
      </c>
      <c r="AY116">
        <v>1037.0830555555556</v>
      </c>
      <c r="AZ116">
        <v>1038.2018111111111</v>
      </c>
      <c r="BA116">
        <v>1039.3205666666665</v>
      </c>
      <c r="BB116">
        <v>1040.439322222222</v>
      </c>
      <c r="BC116">
        <v>1040.9986999999999</v>
      </c>
      <c r="BD116">
        <v>1041.5467374999998</v>
      </c>
      <c r="BE116">
        <v>1042.6428125</v>
      </c>
      <c r="BF116">
        <v>1043.7388874999999</v>
      </c>
      <c r="BG116">
        <v>1044.8349625000001</v>
      </c>
      <c r="BH116">
        <v>1045.383</v>
      </c>
      <c r="BI116">
        <v>1045.9203714285716</v>
      </c>
      <c r="BJ116">
        <v>1046.9951142857144</v>
      </c>
      <c r="BK116">
        <v>1048.0698571428572</v>
      </c>
      <c r="BL116">
        <v>1049.1446000000001</v>
      </c>
      <c r="BM116">
        <v>1050.2001666666667</v>
      </c>
      <c r="BN116">
        <v>1051.2557333333334</v>
      </c>
      <c r="BO116">
        <v>1052.3113000000001</v>
      </c>
    </row>
    <row r="117" spans="2:67" x14ac:dyDescent="0.25">
      <c r="B117">
        <v>73</v>
      </c>
      <c r="C117">
        <v>976</v>
      </c>
      <c r="F117">
        <v>54</v>
      </c>
      <c r="G117">
        <v>986.08</v>
      </c>
      <c r="H117">
        <v>987.31588571428574</v>
      </c>
      <c r="I117">
        <v>988.55177142857144</v>
      </c>
      <c r="J117">
        <v>989.78765714285714</v>
      </c>
      <c r="K117">
        <v>991.02354285714284</v>
      </c>
      <c r="L117">
        <v>992.25942857142854</v>
      </c>
      <c r="M117">
        <v>993.49531428571424</v>
      </c>
      <c r="N117">
        <v>994.73119999999994</v>
      </c>
      <c r="O117">
        <v>995.96708571428576</v>
      </c>
      <c r="P117">
        <v>997.20297142857146</v>
      </c>
      <c r="Q117">
        <v>998.43885714285716</v>
      </c>
      <c r="R117">
        <v>999.67474285714286</v>
      </c>
      <c r="S117">
        <v>1000.9106285714286</v>
      </c>
      <c r="T117">
        <v>1002.1465142857143</v>
      </c>
      <c r="U117">
        <v>1003.3824</v>
      </c>
      <c r="V117">
        <v>1004.5971789473684</v>
      </c>
      <c r="W117">
        <v>1005.8119578947368</v>
      </c>
      <c r="X117">
        <v>1007.0267368421053</v>
      </c>
      <c r="Y117">
        <v>1008.2415157894736</v>
      </c>
      <c r="Z117">
        <v>1009.4562947368421</v>
      </c>
      <c r="AA117">
        <v>1010.6710736842105</v>
      </c>
      <c r="AB117">
        <v>1011.8858526315789</v>
      </c>
      <c r="AC117">
        <v>1013.1006315789473</v>
      </c>
      <c r="AD117">
        <v>1014.3154105263158</v>
      </c>
      <c r="AE117">
        <v>1014.9227999999999</v>
      </c>
      <c r="AF117">
        <v>1015.5164285714285</v>
      </c>
      <c r="AG117">
        <v>1016.7036857142857</v>
      </c>
      <c r="AH117">
        <v>1017.8909428571428</v>
      </c>
      <c r="AI117">
        <v>1019.0781999999999</v>
      </c>
      <c r="AJ117">
        <v>1020.2654571428571</v>
      </c>
      <c r="AK117">
        <v>1021.4527142857143</v>
      </c>
      <c r="AL117">
        <v>1022.6399714285715</v>
      </c>
      <c r="AM117">
        <v>1023.2336</v>
      </c>
      <c r="AN117">
        <v>1023.8148181818182</v>
      </c>
      <c r="AO117">
        <v>1024.9772545454546</v>
      </c>
      <c r="AP117">
        <v>1026.1396909090911</v>
      </c>
      <c r="AQ117">
        <v>1027.3021272727274</v>
      </c>
      <c r="AR117">
        <v>1028.4645636363639</v>
      </c>
      <c r="AS117">
        <v>1029.6270000000002</v>
      </c>
      <c r="AT117">
        <v>1030.7660800000001</v>
      </c>
      <c r="AU117">
        <v>1031.90516</v>
      </c>
      <c r="AV117">
        <v>1033.0442400000002</v>
      </c>
      <c r="AW117">
        <v>1034.1833200000001</v>
      </c>
      <c r="AX117">
        <v>1035.3224</v>
      </c>
      <c r="AY117">
        <v>1036.4382222222223</v>
      </c>
      <c r="AZ117">
        <v>1037.5540444444443</v>
      </c>
      <c r="BA117">
        <v>1038.6698666666666</v>
      </c>
      <c r="BB117">
        <v>1039.7856888888889</v>
      </c>
      <c r="BC117">
        <v>1040.3435999999999</v>
      </c>
      <c r="BD117">
        <v>1040.890275</v>
      </c>
      <c r="BE117">
        <v>1041.9836250000001</v>
      </c>
      <c r="BF117">
        <v>1043.0769749999999</v>
      </c>
      <c r="BG117">
        <v>1044.170325</v>
      </c>
      <c r="BH117">
        <v>1044.7170000000001</v>
      </c>
      <c r="BI117">
        <v>1045.2531142857144</v>
      </c>
      <c r="BJ117">
        <v>1046.3253428571429</v>
      </c>
      <c r="BK117">
        <v>1047.3975714285716</v>
      </c>
      <c r="BL117">
        <v>1048.4698000000001</v>
      </c>
      <c r="BM117">
        <v>1049.5230000000001</v>
      </c>
      <c r="BN117">
        <v>1050.5762</v>
      </c>
      <c r="BO117">
        <v>1051.6294</v>
      </c>
    </row>
    <row r="118" spans="2:67" x14ac:dyDescent="0.25">
      <c r="B118">
        <v>74</v>
      </c>
      <c r="C118">
        <v>975.4</v>
      </c>
      <c r="F118">
        <v>55</v>
      </c>
      <c r="G118">
        <v>985.6</v>
      </c>
      <c r="H118">
        <v>986.83150000000001</v>
      </c>
      <c r="I118">
        <v>988.06299999999999</v>
      </c>
      <c r="J118">
        <v>989.29449999999997</v>
      </c>
      <c r="K118">
        <v>990.52600000000007</v>
      </c>
      <c r="L118">
        <v>991.75750000000005</v>
      </c>
      <c r="M118">
        <v>992.98900000000003</v>
      </c>
      <c r="N118">
        <v>994.22050000000002</v>
      </c>
      <c r="O118">
        <v>995.452</v>
      </c>
      <c r="P118">
        <v>996.68349999999998</v>
      </c>
      <c r="Q118">
        <v>997.91499999999996</v>
      </c>
      <c r="R118">
        <v>999.14650000000006</v>
      </c>
      <c r="S118">
        <v>1000.378</v>
      </c>
      <c r="T118">
        <v>1001.6095</v>
      </c>
      <c r="U118">
        <v>1002.841</v>
      </c>
      <c r="V118">
        <v>1004.0516315789474</v>
      </c>
      <c r="W118">
        <v>1005.2622631578947</v>
      </c>
      <c r="X118">
        <v>1006.4728947368421</v>
      </c>
      <c r="Y118">
        <v>1007.6835263157894</v>
      </c>
      <c r="Z118">
        <v>1008.8941578947368</v>
      </c>
      <c r="AA118">
        <v>1010.1047894736841</v>
      </c>
      <c r="AB118">
        <v>1011.3154210526316</v>
      </c>
      <c r="AC118">
        <v>1012.526052631579</v>
      </c>
      <c r="AD118">
        <v>1013.7366842105263</v>
      </c>
      <c r="AE118">
        <v>1014.342</v>
      </c>
      <c r="AF118">
        <v>1014.93375</v>
      </c>
      <c r="AG118">
        <v>1016.11725</v>
      </c>
      <c r="AH118">
        <v>1017.30075</v>
      </c>
      <c r="AI118">
        <v>1018.48425</v>
      </c>
      <c r="AJ118">
        <v>1019.6677500000001</v>
      </c>
      <c r="AK118">
        <v>1020.8512500000001</v>
      </c>
      <c r="AL118">
        <v>1022.03475</v>
      </c>
      <c r="AM118">
        <v>1022.6265000000001</v>
      </c>
      <c r="AN118">
        <v>1023.2060000000001</v>
      </c>
      <c r="AO118">
        <v>1024.365</v>
      </c>
      <c r="AP118">
        <v>1025.5240000000001</v>
      </c>
      <c r="AQ118">
        <v>1026.6830000000002</v>
      </c>
      <c r="AR118">
        <v>1027.8420000000001</v>
      </c>
      <c r="AS118">
        <v>1029.0010000000002</v>
      </c>
      <c r="AT118">
        <v>1030.1369000000002</v>
      </c>
      <c r="AU118">
        <v>1031.2728000000002</v>
      </c>
      <c r="AV118">
        <v>1032.4087</v>
      </c>
      <c r="AW118">
        <v>1033.5445999999999</v>
      </c>
      <c r="AX118">
        <v>1034.6804999999999</v>
      </c>
      <c r="AY118">
        <v>1035.7933888888888</v>
      </c>
      <c r="AZ118">
        <v>1036.9062777777776</v>
      </c>
      <c r="BA118">
        <v>1038.0191666666667</v>
      </c>
      <c r="BB118">
        <v>1039.1320555555556</v>
      </c>
      <c r="BC118">
        <v>1039.6885</v>
      </c>
      <c r="BD118">
        <v>1040.2338124999999</v>
      </c>
      <c r="BE118">
        <v>1041.3244374999999</v>
      </c>
      <c r="BF118">
        <v>1042.4150625</v>
      </c>
      <c r="BG118">
        <v>1043.5056875</v>
      </c>
      <c r="BH118">
        <v>1044.0509999999999</v>
      </c>
      <c r="BI118">
        <v>1044.5858571428571</v>
      </c>
      <c r="BJ118">
        <v>1045.6555714285714</v>
      </c>
      <c r="BK118">
        <v>1046.7252857142857</v>
      </c>
      <c r="BL118">
        <v>1047.7950000000001</v>
      </c>
      <c r="BM118">
        <v>1048.8458333333333</v>
      </c>
      <c r="BN118">
        <v>1049.8966666666668</v>
      </c>
      <c r="BO118">
        <v>1050.9475</v>
      </c>
    </row>
    <row r="119" spans="2:67" x14ac:dyDescent="0.25">
      <c r="B119">
        <v>75</v>
      </c>
      <c r="C119">
        <v>974.8</v>
      </c>
      <c r="F119">
        <v>56</v>
      </c>
      <c r="G119">
        <v>985.12</v>
      </c>
      <c r="H119">
        <v>986.34711428571427</v>
      </c>
      <c r="I119">
        <v>987.57422857142853</v>
      </c>
      <c r="J119">
        <v>988.80134285714291</v>
      </c>
      <c r="K119">
        <v>990.02845714285718</v>
      </c>
      <c r="L119">
        <v>991.25557142857144</v>
      </c>
      <c r="M119">
        <v>992.48268571428571</v>
      </c>
      <c r="N119">
        <v>993.70980000000009</v>
      </c>
      <c r="O119">
        <v>994.93691428571435</v>
      </c>
      <c r="P119">
        <v>996.16402857142862</v>
      </c>
      <c r="Q119">
        <v>997.39114285714288</v>
      </c>
      <c r="R119">
        <v>998.61825714285715</v>
      </c>
      <c r="S119">
        <v>999.84537142857153</v>
      </c>
      <c r="T119">
        <v>1001.0724857142858</v>
      </c>
      <c r="U119">
        <v>1002.2996000000001</v>
      </c>
      <c r="V119">
        <v>1003.5060842105264</v>
      </c>
      <c r="W119">
        <v>1004.7125684210527</v>
      </c>
      <c r="X119">
        <v>1005.919052631579</v>
      </c>
      <c r="Y119">
        <v>1007.1255368421054</v>
      </c>
      <c r="Z119">
        <v>1008.3320210526316</v>
      </c>
      <c r="AA119">
        <v>1009.538505263158</v>
      </c>
      <c r="AB119">
        <v>1010.7449894736842</v>
      </c>
      <c r="AC119">
        <v>1011.9514736842106</v>
      </c>
      <c r="AD119">
        <v>1013.1579578947369</v>
      </c>
      <c r="AE119">
        <v>1013.7612</v>
      </c>
      <c r="AF119">
        <v>1014.3510714285715</v>
      </c>
      <c r="AG119">
        <v>1015.5308142857143</v>
      </c>
      <c r="AH119">
        <v>1016.7105571428572</v>
      </c>
      <c r="AI119">
        <v>1017.8903</v>
      </c>
      <c r="AJ119">
        <v>1019.0700428571429</v>
      </c>
      <c r="AK119">
        <v>1020.2497857142857</v>
      </c>
      <c r="AL119">
        <v>1021.4295285714286</v>
      </c>
      <c r="AM119">
        <v>1022.0194</v>
      </c>
      <c r="AN119">
        <v>1022.5971818181819</v>
      </c>
      <c r="AO119">
        <v>1023.7527454545454</v>
      </c>
      <c r="AP119">
        <v>1024.9083090909091</v>
      </c>
      <c r="AQ119">
        <v>1026.0638727272728</v>
      </c>
      <c r="AR119">
        <v>1027.2194363636363</v>
      </c>
      <c r="AS119">
        <v>1028.375</v>
      </c>
      <c r="AT119">
        <v>1029.5077200000001</v>
      </c>
      <c r="AU119">
        <v>1030.6404400000001</v>
      </c>
      <c r="AV119">
        <v>1031.77316</v>
      </c>
      <c r="AW119">
        <v>1032.90588</v>
      </c>
      <c r="AX119">
        <v>1034.0386000000001</v>
      </c>
      <c r="AY119">
        <v>1035.1485555555557</v>
      </c>
      <c r="AZ119">
        <v>1036.2585111111111</v>
      </c>
      <c r="BA119">
        <v>1037.3684666666668</v>
      </c>
      <c r="BB119">
        <v>1038.4784222222222</v>
      </c>
      <c r="BC119">
        <v>1039.0334</v>
      </c>
      <c r="BD119">
        <v>1039.57735</v>
      </c>
      <c r="BE119">
        <v>1040.66525</v>
      </c>
      <c r="BF119">
        <v>1041.75315</v>
      </c>
      <c r="BG119">
        <v>1042.84105</v>
      </c>
      <c r="BH119">
        <v>1043.385</v>
      </c>
      <c r="BI119">
        <v>1043.9186</v>
      </c>
      <c r="BJ119">
        <v>1044.9857999999999</v>
      </c>
      <c r="BK119">
        <v>1046.0530000000001</v>
      </c>
      <c r="BL119">
        <v>1047.1202000000001</v>
      </c>
      <c r="BM119">
        <v>1048.1686666666667</v>
      </c>
      <c r="BN119">
        <v>1049.2171333333333</v>
      </c>
      <c r="BO119">
        <v>1050.2655999999999</v>
      </c>
    </row>
    <row r="120" spans="2:67" x14ac:dyDescent="0.25">
      <c r="B120">
        <v>76</v>
      </c>
      <c r="C120">
        <v>974.2</v>
      </c>
      <c r="F120">
        <v>57</v>
      </c>
      <c r="G120">
        <v>984.64</v>
      </c>
      <c r="H120">
        <v>985.86272857142853</v>
      </c>
      <c r="I120">
        <v>987.08545714285708</v>
      </c>
      <c r="J120">
        <v>988.30818571428574</v>
      </c>
      <c r="K120">
        <v>989.53091428571429</v>
      </c>
      <c r="L120">
        <v>990.75364285714284</v>
      </c>
      <c r="M120">
        <v>991.97637142857138</v>
      </c>
      <c r="N120">
        <v>993.19910000000004</v>
      </c>
      <c r="O120">
        <v>994.42182857142859</v>
      </c>
      <c r="P120">
        <v>995.64455714285714</v>
      </c>
      <c r="Q120">
        <v>996.86728571428569</v>
      </c>
      <c r="R120">
        <v>998.09001428571423</v>
      </c>
      <c r="S120">
        <v>999.31274285714289</v>
      </c>
      <c r="T120">
        <v>1000.5354714285714</v>
      </c>
      <c r="U120">
        <v>1001.7582</v>
      </c>
      <c r="V120">
        <v>1002.9605368421053</v>
      </c>
      <c r="W120">
        <v>1004.1628736842105</v>
      </c>
      <c r="X120">
        <v>1005.3652105263158</v>
      </c>
      <c r="Y120">
        <v>1006.5675473684211</v>
      </c>
      <c r="Z120">
        <v>1007.7698842105262</v>
      </c>
      <c r="AA120">
        <v>1008.9722210526315</v>
      </c>
      <c r="AB120">
        <v>1010.1745578947368</v>
      </c>
      <c r="AC120">
        <v>1011.376894736842</v>
      </c>
      <c r="AD120">
        <v>1012.5792315789473</v>
      </c>
      <c r="AE120">
        <v>1013.1804</v>
      </c>
      <c r="AF120">
        <v>1013.7683928571428</v>
      </c>
      <c r="AG120">
        <v>1014.9443785714285</v>
      </c>
      <c r="AH120">
        <v>1016.1203642857142</v>
      </c>
      <c r="AI120">
        <v>1017.29635</v>
      </c>
      <c r="AJ120">
        <v>1018.4723357142857</v>
      </c>
      <c r="AK120">
        <v>1019.6483214285714</v>
      </c>
      <c r="AL120">
        <v>1020.8243071428572</v>
      </c>
      <c r="AM120">
        <v>1021.4123</v>
      </c>
      <c r="AN120">
        <v>1021.9883636363636</v>
      </c>
      <c r="AO120">
        <v>1023.1404909090909</v>
      </c>
      <c r="AP120">
        <v>1024.2926181818182</v>
      </c>
      <c r="AQ120">
        <v>1025.4447454545455</v>
      </c>
      <c r="AR120">
        <v>1026.5968727272727</v>
      </c>
      <c r="AS120">
        <v>1027.749</v>
      </c>
      <c r="AT120">
        <v>1028.8785399999999</v>
      </c>
      <c r="AU120">
        <v>1030.0080800000001</v>
      </c>
      <c r="AV120">
        <v>1031.13762</v>
      </c>
      <c r="AW120">
        <v>1032.2671600000001</v>
      </c>
      <c r="AX120">
        <v>1033.3967</v>
      </c>
      <c r="AY120">
        <v>1034.5037222222222</v>
      </c>
      <c r="AZ120">
        <v>1035.6107444444444</v>
      </c>
      <c r="BA120">
        <v>1036.7177666666666</v>
      </c>
      <c r="BB120">
        <v>1037.8247888888889</v>
      </c>
      <c r="BC120">
        <v>1038.3783000000001</v>
      </c>
      <c r="BD120">
        <v>1038.9208875000002</v>
      </c>
      <c r="BE120">
        <v>1040.0060625000001</v>
      </c>
      <c r="BF120">
        <v>1041.0912375</v>
      </c>
      <c r="BG120">
        <v>1042.1764125</v>
      </c>
      <c r="BH120">
        <v>1042.7190000000001</v>
      </c>
      <c r="BI120">
        <v>1043.2513428571428</v>
      </c>
      <c r="BJ120">
        <v>1044.3160285714287</v>
      </c>
      <c r="BK120">
        <v>1045.3807142857142</v>
      </c>
      <c r="BL120">
        <v>1046.4454000000001</v>
      </c>
      <c r="BM120">
        <v>1047.4915000000001</v>
      </c>
      <c r="BN120">
        <v>1048.5375999999999</v>
      </c>
      <c r="BO120">
        <v>1049.5836999999999</v>
      </c>
    </row>
    <row r="121" spans="2:67" x14ac:dyDescent="0.25">
      <c r="B121">
        <v>77</v>
      </c>
      <c r="C121">
        <v>973.6</v>
      </c>
      <c r="F121">
        <v>58</v>
      </c>
      <c r="G121">
        <v>984.16000000000008</v>
      </c>
      <c r="H121">
        <v>985.37834285714291</v>
      </c>
      <c r="I121">
        <v>986.59668571428574</v>
      </c>
      <c r="J121">
        <v>987.81502857142868</v>
      </c>
      <c r="K121">
        <v>989.03337142857151</v>
      </c>
      <c r="L121">
        <v>990.25171428571434</v>
      </c>
      <c r="M121">
        <v>991.47005714285717</v>
      </c>
      <c r="N121">
        <v>992.6884</v>
      </c>
      <c r="O121">
        <v>993.90674285714294</v>
      </c>
      <c r="P121">
        <v>995.12508571428577</v>
      </c>
      <c r="Q121">
        <v>996.3434285714286</v>
      </c>
      <c r="R121">
        <v>997.56177142857143</v>
      </c>
      <c r="S121">
        <v>998.78011428571438</v>
      </c>
      <c r="T121">
        <v>999.99845714285721</v>
      </c>
      <c r="U121">
        <v>1001.2168</v>
      </c>
      <c r="V121">
        <v>1002.4149894736843</v>
      </c>
      <c r="W121">
        <v>1003.6131789473684</v>
      </c>
      <c r="X121">
        <v>1004.8113684210526</v>
      </c>
      <c r="Y121">
        <v>1006.0095578947369</v>
      </c>
      <c r="Z121">
        <v>1007.2077473684211</v>
      </c>
      <c r="AA121">
        <v>1008.4059368421052</v>
      </c>
      <c r="AB121">
        <v>1009.6041263157895</v>
      </c>
      <c r="AC121">
        <v>1010.8023157894737</v>
      </c>
      <c r="AD121">
        <v>1012.0005052631579</v>
      </c>
      <c r="AE121">
        <v>1012.5996</v>
      </c>
      <c r="AF121">
        <v>1013.1857142857143</v>
      </c>
      <c r="AG121">
        <v>1014.3579428571429</v>
      </c>
      <c r="AH121">
        <v>1015.5301714285714</v>
      </c>
      <c r="AI121">
        <v>1016.7024</v>
      </c>
      <c r="AJ121">
        <v>1017.8746285714286</v>
      </c>
      <c r="AK121">
        <v>1019.0468571428571</v>
      </c>
      <c r="AL121">
        <v>1020.2190857142857</v>
      </c>
      <c r="AM121">
        <v>1020.8052</v>
      </c>
      <c r="AN121">
        <v>1021.3795454545455</v>
      </c>
      <c r="AO121">
        <v>1022.5282363636364</v>
      </c>
      <c r="AP121">
        <v>1023.6769272727273</v>
      </c>
      <c r="AQ121">
        <v>1024.8256181818183</v>
      </c>
      <c r="AR121">
        <v>1025.9743090909092</v>
      </c>
      <c r="AS121">
        <v>1027.123</v>
      </c>
      <c r="AT121">
        <v>1028.24936</v>
      </c>
      <c r="AU121">
        <v>1029.37572</v>
      </c>
      <c r="AV121">
        <v>1030.50208</v>
      </c>
      <c r="AW121">
        <v>1031.62844</v>
      </c>
      <c r="AX121">
        <v>1032.7547999999999</v>
      </c>
      <c r="AY121">
        <v>1033.8588888888887</v>
      </c>
      <c r="AZ121">
        <v>1034.9629777777777</v>
      </c>
      <c r="BA121">
        <v>1036.0670666666665</v>
      </c>
      <c r="BB121">
        <v>1037.1711555555555</v>
      </c>
      <c r="BC121">
        <v>1037.7231999999999</v>
      </c>
      <c r="BD121">
        <v>1038.2644249999998</v>
      </c>
      <c r="BE121">
        <v>1039.346875</v>
      </c>
      <c r="BF121">
        <v>1040.4293250000001</v>
      </c>
      <c r="BG121">
        <v>1041.5117750000002</v>
      </c>
      <c r="BH121">
        <v>1042.0530000000001</v>
      </c>
      <c r="BI121">
        <v>1042.5840857142857</v>
      </c>
      <c r="BJ121">
        <v>1043.6462571428572</v>
      </c>
      <c r="BK121">
        <v>1044.7084285714286</v>
      </c>
      <c r="BL121">
        <v>1045.7706000000001</v>
      </c>
      <c r="BM121">
        <v>1046.8143333333335</v>
      </c>
      <c r="BN121">
        <v>1047.8580666666667</v>
      </c>
      <c r="BO121">
        <v>1048.9018000000001</v>
      </c>
    </row>
    <row r="122" spans="2:67" x14ac:dyDescent="0.25">
      <c r="B122">
        <v>78</v>
      </c>
      <c r="C122">
        <v>973</v>
      </c>
      <c r="F122">
        <v>59</v>
      </c>
      <c r="G122">
        <v>983.68000000000006</v>
      </c>
      <c r="H122">
        <v>984.89395714285718</v>
      </c>
      <c r="I122">
        <v>986.10791428571429</v>
      </c>
      <c r="J122">
        <v>987.32187142857151</v>
      </c>
      <c r="K122">
        <v>988.53582857142862</v>
      </c>
      <c r="L122">
        <v>989.74978571428574</v>
      </c>
      <c r="M122">
        <v>990.96374285714285</v>
      </c>
      <c r="N122">
        <v>992.17769999999996</v>
      </c>
      <c r="O122">
        <v>993.39165714285718</v>
      </c>
      <c r="P122">
        <v>994.6056142857143</v>
      </c>
      <c r="Q122">
        <v>995.81957142857141</v>
      </c>
      <c r="R122">
        <v>997.03352857142852</v>
      </c>
      <c r="S122">
        <v>998.24748571428574</v>
      </c>
      <c r="T122">
        <v>999.46144285714286</v>
      </c>
      <c r="U122">
        <v>1000.6754</v>
      </c>
      <c r="V122">
        <v>1001.8694421052631</v>
      </c>
      <c r="W122">
        <v>1003.0634842105263</v>
      </c>
      <c r="X122">
        <v>1004.2575263157894</v>
      </c>
      <c r="Y122">
        <v>1005.4515684210526</v>
      </c>
      <c r="Z122">
        <v>1006.6456105263157</v>
      </c>
      <c r="AA122">
        <v>1007.8396526315789</v>
      </c>
      <c r="AB122">
        <v>1009.0336947368421</v>
      </c>
      <c r="AC122">
        <v>1010.2277368421052</v>
      </c>
      <c r="AD122">
        <v>1011.4217789473684</v>
      </c>
      <c r="AE122">
        <v>1012.0187999999999</v>
      </c>
      <c r="AF122">
        <v>1012.6030357142856</v>
      </c>
      <c r="AG122">
        <v>1013.7715071428571</v>
      </c>
      <c r="AH122">
        <v>1014.9399785714286</v>
      </c>
      <c r="AI122">
        <v>1016.1084499999999</v>
      </c>
      <c r="AJ122">
        <v>1017.2769214285714</v>
      </c>
      <c r="AK122">
        <v>1018.4453928571429</v>
      </c>
      <c r="AL122">
        <v>1019.6138642857144</v>
      </c>
      <c r="AM122">
        <v>1020.1981000000001</v>
      </c>
      <c r="AN122">
        <v>1020.7707272727273</v>
      </c>
      <c r="AO122">
        <v>1021.9159818181819</v>
      </c>
      <c r="AP122">
        <v>1023.0612363636365</v>
      </c>
      <c r="AQ122">
        <v>1024.2064909090909</v>
      </c>
      <c r="AR122">
        <v>1025.3517454545456</v>
      </c>
      <c r="AS122">
        <v>1026.4970000000001</v>
      </c>
      <c r="AT122">
        <v>1027.6201800000001</v>
      </c>
      <c r="AU122">
        <v>1028.7433600000002</v>
      </c>
      <c r="AV122">
        <v>1029.86654</v>
      </c>
      <c r="AW122">
        <v>1030.98972</v>
      </c>
      <c r="AX122">
        <v>1032.1129000000001</v>
      </c>
      <c r="AY122">
        <v>1033.2140555555557</v>
      </c>
      <c r="AZ122">
        <v>1034.3152111111112</v>
      </c>
      <c r="BA122">
        <v>1035.4163666666666</v>
      </c>
      <c r="BB122">
        <v>1036.5175222222222</v>
      </c>
      <c r="BC122">
        <v>1037.0681</v>
      </c>
      <c r="BD122">
        <v>1037.6079625</v>
      </c>
      <c r="BE122">
        <v>1038.6876875</v>
      </c>
      <c r="BF122">
        <v>1039.7674124999999</v>
      </c>
      <c r="BG122">
        <v>1040.8471374999999</v>
      </c>
      <c r="BH122">
        <v>1041.3869999999999</v>
      </c>
      <c r="BI122">
        <v>1041.9168285714286</v>
      </c>
      <c r="BJ122">
        <v>1042.9764857142857</v>
      </c>
      <c r="BK122">
        <v>1044.036142857143</v>
      </c>
      <c r="BL122">
        <v>1045.0958000000001</v>
      </c>
      <c r="BM122">
        <v>1046.1371666666666</v>
      </c>
      <c r="BN122">
        <v>1047.1785333333335</v>
      </c>
      <c r="BO122">
        <v>1048.2199000000001</v>
      </c>
    </row>
    <row r="123" spans="2:67" x14ac:dyDescent="0.25">
      <c r="B123">
        <v>79</v>
      </c>
      <c r="C123">
        <v>972.4</v>
      </c>
      <c r="F123">
        <v>60</v>
      </c>
      <c r="G123">
        <v>983.2</v>
      </c>
      <c r="H123">
        <v>984.40957142857144</v>
      </c>
      <c r="I123">
        <v>985.61914285714295</v>
      </c>
      <c r="J123">
        <v>986.82871428571434</v>
      </c>
      <c r="K123">
        <v>988.03828571428573</v>
      </c>
      <c r="L123">
        <v>989.24785714285713</v>
      </c>
      <c r="M123">
        <v>990.45742857142864</v>
      </c>
      <c r="N123">
        <v>991.66700000000003</v>
      </c>
      <c r="O123">
        <v>992.87657142857142</v>
      </c>
      <c r="P123">
        <v>994.08614285714293</v>
      </c>
      <c r="Q123">
        <v>995.29571428571433</v>
      </c>
      <c r="R123">
        <v>996.50528571428572</v>
      </c>
      <c r="S123">
        <v>997.71485714285711</v>
      </c>
      <c r="T123">
        <v>998.92442857142862</v>
      </c>
      <c r="U123">
        <v>1000.134</v>
      </c>
      <c r="V123">
        <v>1001.3238947368421</v>
      </c>
      <c r="W123">
        <v>1002.5137894736843</v>
      </c>
      <c r="X123">
        <v>1003.7036842105264</v>
      </c>
      <c r="Y123">
        <v>1004.8935789473684</v>
      </c>
      <c r="Z123">
        <v>1006.0834736842105</v>
      </c>
      <c r="AA123">
        <v>1007.2733684210526</v>
      </c>
      <c r="AB123">
        <v>1008.4632631578947</v>
      </c>
      <c r="AC123">
        <v>1009.6531578947369</v>
      </c>
      <c r="AD123">
        <v>1010.843052631579</v>
      </c>
      <c r="AE123">
        <v>1011.438</v>
      </c>
      <c r="AF123">
        <v>1012.0203571428572</v>
      </c>
      <c r="AG123">
        <v>1013.1850714285714</v>
      </c>
      <c r="AH123">
        <v>1014.3497857142858</v>
      </c>
      <c r="AI123">
        <v>1015.5145</v>
      </c>
      <c r="AJ123">
        <v>1016.6792142857142</v>
      </c>
      <c r="AK123">
        <v>1017.8439285714286</v>
      </c>
      <c r="AL123">
        <v>1019.0086428571428</v>
      </c>
      <c r="AM123">
        <v>1019.591</v>
      </c>
      <c r="AN123">
        <v>1020.1619090909091</v>
      </c>
      <c r="AO123">
        <v>1021.3037272727273</v>
      </c>
      <c r="AP123">
        <v>1022.4455454545455</v>
      </c>
      <c r="AQ123">
        <v>1023.5873636363636</v>
      </c>
      <c r="AR123">
        <v>1024.7291818181818</v>
      </c>
      <c r="AS123">
        <v>1025.8710000000001</v>
      </c>
      <c r="AT123">
        <v>1026.991</v>
      </c>
      <c r="AU123">
        <v>1028.1110000000001</v>
      </c>
      <c r="AV123">
        <v>1029.231</v>
      </c>
      <c r="AW123">
        <v>1030.3510000000001</v>
      </c>
      <c r="AX123">
        <v>1031.471</v>
      </c>
      <c r="AY123">
        <v>1032.5692222222222</v>
      </c>
      <c r="AZ123">
        <v>1033.6674444444445</v>
      </c>
      <c r="BA123">
        <v>1034.7656666666667</v>
      </c>
      <c r="BB123">
        <v>1035.8638888888888</v>
      </c>
      <c r="BC123">
        <v>1036.413</v>
      </c>
      <c r="BD123">
        <v>1036.9515000000001</v>
      </c>
      <c r="BE123">
        <v>1038.0284999999999</v>
      </c>
      <c r="BF123">
        <v>1039.1055000000001</v>
      </c>
      <c r="BG123">
        <v>1040.1824999999999</v>
      </c>
      <c r="BH123">
        <v>1040.721</v>
      </c>
      <c r="BI123">
        <v>1041.2495714285715</v>
      </c>
      <c r="BJ123">
        <v>1042.3067142857144</v>
      </c>
      <c r="BK123">
        <v>1043.3638571428571</v>
      </c>
      <c r="BL123">
        <v>1044.421</v>
      </c>
      <c r="BM123">
        <v>1045.46</v>
      </c>
      <c r="BN123">
        <v>1046.499</v>
      </c>
      <c r="BO123">
        <v>1047.538</v>
      </c>
    </row>
    <row r="124" spans="2:67" x14ac:dyDescent="0.25">
      <c r="B124">
        <v>80</v>
      </c>
      <c r="C124">
        <v>971.8</v>
      </c>
      <c r="F124">
        <v>61</v>
      </c>
      <c r="G124">
        <v>982.65000000000009</v>
      </c>
      <c r="H124">
        <v>983.85664500000007</v>
      </c>
      <c r="I124">
        <v>985.06329000000005</v>
      </c>
      <c r="J124">
        <v>986.26993500000003</v>
      </c>
      <c r="K124">
        <v>987.47658000000013</v>
      </c>
      <c r="L124">
        <v>988.68322500000011</v>
      </c>
      <c r="M124">
        <v>989.88987000000009</v>
      </c>
      <c r="N124">
        <v>991.09651500000007</v>
      </c>
      <c r="O124">
        <v>992.30316000000005</v>
      </c>
      <c r="P124">
        <v>993.50980500000003</v>
      </c>
      <c r="Q124">
        <v>994.71645000000001</v>
      </c>
      <c r="R124">
        <v>995.9230950000001</v>
      </c>
      <c r="S124">
        <v>997.12974000000008</v>
      </c>
      <c r="T124">
        <v>998.33638500000006</v>
      </c>
      <c r="U124">
        <v>999.54303000000004</v>
      </c>
      <c r="V124">
        <v>1000.7293636842106</v>
      </c>
      <c r="W124">
        <v>1001.9156973684211</v>
      </c>
      <c r="X124">
        <v>1003.1020310526317</v>
      </c>
      <c r="Y124">
        <v>1004.2883647368421</v>
      </c>
      <c r="Z124">
        <v>1005.4746984210527</v>
      </c>
      <c r="AA124">
        <v>1006.6610321052632</v>
      </c>
      <c r="AB124">
        <v>1007.8473657894738</v>
      </c>
      <c r="AC124">
        <v>1009.0336994736842</v>
      </c>
      <c r="AD124">
        <v>1010.2200331578948</v>
      </c>
      <c r="AE124">
        <v>1010.8132000000001</v>
      </c>
      <c r="AF124">
        <v>1011.3939642857143</v>
      </c>
      <c r="AG124">
        <v>1012.5554928571429</v>
      </c>
      <c r="AH124">
        <v>1013.7170214285715</v>
      </c>
      <c r="AI124">
        <v>1014.87855</v>
      </c>
      <c r="AJ124">
        <v>1016.0400785714286</v>
      </c>
      <c r="AK124">
        <v>1017.2016071428571</v>
      </c>
      <c r="AL124">
        <v>1018.3631357142857</v>
      </c>
      <c r="AM124">
        <v>1018.9439</v>
      </c>
      <c r="AN124">
        <v>1019.5133545454545</v>
      </c>
      <c r="AO124">
        <v>1020.6522636363636</v>
      </c>
      <c r="AP124">
        <v>1021.7911727272727</v>
      </c>
      <c r="AQ124">
        <v>1022.9300818181819</v>
      </c>
      <c r="AR124">
        <v>1024.0689909090911</v>
      </c>
      <c r="AS124">
        <v>1025.2079000000001</v>
      </c>
      <c r="AT124">
        <v>1026.3252400000001</v>
      </c>
      <c r="AU124">
        <v>1027.4425800000001</v>
      </c>
      <c r="AV124">
        <v>1028.5599199999999</v>
      </c>
      <c r="AW124">
        <v>1029.6772599999999</v>
      </c>
      <c r="AX124">
        <v>1030.7945999999999</v>
      </c>
      <c r="AY124">
        <v>1031.8903777777778</v>
      </c>
      <c r="AZ124">
        <v>1032.9861555555556</v>
      </c>
      <c r="BA124">
        <v>1034.0819333333334</v>
      </c>
      <c r="BB124">
        <v>1035.1777111111112</v>
      </c>
      <c r="BC124">
        <v>1035.7256</v>
      </c>
      <c r="BD124">
        <v>1036.2629875</v>
      </c>
      <c r="BE124">
        <v>1037.3377625000001</v>
      </c>
      <c r="BF124">
        <v>1038.4125374999999</v>
      </c>
      <c r="BG124">
        <v>1039.4873124999999</v>
      </c>
      <c r="BH124">
        <v>1040.0246999999999</v>
      </c>
      <c r="BI124">
        <v>1040.5522428571428</v>
      </c>
      <c r="BJ124">
        <v>1041.6073285714285</v>
      </c>
      <c r="BK124">
        <v>1042.6624142857142</v>
      </c>
      <c r="BL124">
        <v>1043.7175</v>
      </c>
      <c r="BM124">
        <v>1044.7546</v>
      </c>
      <c r="BN124">
        <v>1045.7917</v>
      </c>
      <c r="BO124">
        <v>1046.8288</v>
      </c>
    </row>
    <row r="125" spans="2:67" x14ac:dyDescent="0.25">
      <c r="B125">
        <v>81</v>
      </c>
      <c r="C125">
        <v>971.2</v>
      </c>
      <c r="F125">
        <v>62</v>
      </c>
      <c r="G125">
        <v>982.1</v>
      </c>
      <c r="H125">
        <v>983.30371857142859</v>
      </c>
      <c r="I125">
        <v>984.50743714285716</v>
      </c>
      <c r="J125">
        <v>985.71115571428572</v>
      </c>
      <c r="K125">
        <v>986.91487428571429</v>
      </c>
      <c r="L125">
        <v>988.11859285714286</v>
      </c>
      <c r="M125">
        <v>989.32231142857142</v>
      </c>
      <c r="N125">
        <v>990.52602999999999</v>
      </c>
      <c r="O125">
        <v>991.72974857142856</v>
      </c>
      <c r="P125">
        <v>992.93346714285713</v>
      </c>
      <c r="Q125">
        <v>994.13718571428569</v>
      </c>
      <c r="R125">
        <v>995.34090428571426</v>
      </c>
      <c r="S125">
        <v>996.54462285714283</v>
      </c>
      <c r="T125">
        <v>997.74834142857139</v>
      </c>
      <c r="U125">
        <v>998.95205999999996</v>
      </c>
      <c r="V125">
        <v>1000.1348326315789</v>
      </c>
      <c r="W125">
        <v>1001.3176052631578</v>
      </c>
      <c r="X125">
        <v>1002.5003778947369</v>
      </c>
      <c r="Y125">
        <v>1003.6831505263158</v>
      </c>
      <c r="Z125">
        <v>1004.8659231578947</v>
      </c>
      <c r="AA125">
        <v>1006.0486957894736</v>
      </c>
      <c r="AB125">
        <v>1007.2314684210526</v>
      </c>
      <c r="AC125">
        <v>1008.4142410526316</v>
      </c>
      <c r="AD125">
        <v>1009.5970136842105</v>
      </c>
      <c r="AE125">
        <v>1010.1884</v>
      </c>
      <c r="AF125">
        <v>1010.7675714285714</v>
      </c>
      <c r="AG125">
        <v>1011.9259142857143</v>
      </c>
      <c r="AH125">
        <v>1013.0842571428572</v>
      </c>
      <c r="AI125">
        <v>1014.2426</v>
      </c>
      <c r="AJ125">
        <v>1015.4009428571428</v>
      </c>
      <c r="AK125">
        <v>1016.5592857142857</v>
      </c>
      <c r="AL125">
        <v>1017.7176285714286</v>
      </c>
      <c r="AM125">
        <v>1018.2968</v>
      </c>
      <c r="AN125">
        <v>1018.8647999999999</v>
      </c>
      <c r="AO125">
        <v>1020.0008</v>
      </c>
      <c r="AP125">
        <v>1021.1368</v>
      </c>
      <c r="AQ125">
        <v>1022.2728000000001</v>
      </c>
      <c r="AR125">
        <v>1023.4088</v>
      </c>
      <c r="AS125">
        <v>1024.5448000000001</v>
      </c>
      <c r="AT125">
        <v>1025.65948</v>
      </c>
      <c r="AU125">
        <v>1026.7741600000002</v>
      </c>
      <c r="AV125">
        <v>1027.8888400000001</v>
      </c>
      <c r="AW125">
        <v>1029.0035200000002</v>
      </c>
      <c r="AX125">
        <v>1030.1182000000001</v>
      </c>
      <c r="AY125">
        <v>1031.2115333333334</v>
      </c>
      <c r="AZ125">
        <v>1032.3048666666666</v>
      </c>
      <c r="BA125">
        <v>1033.3982000000001</v>
      </c>
      <c r="BB125">
        <v>1034.4915333333333</v>
      </c>
      <c r="BC125">
        <v>1035.0382</v>
      </c>
      <c r="BD125">
        <v>1035.5744749999999</v>
      </c>
      <c r="BE125">
        <v>1036.647025</v>
      </c>
      <c r="BF125">
        <v>1037.7195750000001</v>
      </c>
      <c r="BG125">
        <v>1038.7921250000002</v>
      </c>
      <c r="BH125">
        <v>1039.3284000000001</v>
      </c>
      <c r="BI125">
        <v>1039.8549142857144</v>
      </c>
      <c r="BJ125">
        <v>1040.9079428571429</v>
      </c>
      <c r="BK125">
        <v>1041.9609714285716</v>
      </c>
      <c r="BL125">
        <v>1043.0140000000001</v>
      </c>
      <c r="BM125">
        <v>1044.0492000000002</v>
      </c>
      <c r="BN125">
        <v>1045.0844</v>
      </c>
      <c r="BO125">
        <v>1046.1196</v>
      </c>
    </row>
    <row r="126" spans="2:67" x14ac:dyDescent="0.25">
      <c r="B126">
        <v>82</v>
      </c>
      <c r="C126">
        <v>970.5</v>
      </c>
      <c r="F126">
        <v>63</v>
      </c>
      <c r="G126">
        <v>981.55000000000007</v>
      </c>
      <c r="H126">
        <v>982.75079214285722</v>
      </c>
      <c r="I126">
        <v>983.95158428571438</v>
      </c>
      <c r="J126">
        <v>985.15237642857153</v>
      </c>
      <c r="K126">
        <v>986.35316857142857</v>
      </c>
      <c r="L126">
        <v>987.55396071428572</v>
      </c>
      <c r="M126">
        <v>988.75475285714288</v>
      </c>
      <c r="N126">
        <v>989.95554500000003</v>
      </c>
      <c r="O126">
        <v>991.15633714285718</v>
      </c>
      <c r="P126">
        <v>992.35712928571434</v>
      </c>
      <c r="Q126">
        <v>993.55792142857149</v>
      </c>
      <c r="R126">
        <v>994.75871357142853</v>
      </c>
      <c r="S126">
        <v>995.95950571428568</v>
      </c>
      <c r="T126">
        <v>997.16029785714284</v>
      </c>
      <c r="U126">
        <v>998.36108999999999</v>
      </c>
      <c r="V126">
        <v>999.54030157894738</v>
      </c>
      <c r="W126">
        <v>1000.7195131578948</v>
      </c>
      <c r="X126">
        <v>1001.898724736842</v>
      </c>
      <c r="Y126">
        <v>1003.0779363157894</v>
      </c>
      <c r="Z126">
        <v>1004.2571478947368</v>
      </c>
      <c r="AA126">
        <v>1005.4363594736842</v>
      </c>
      <c r="AB126">
        <v>1006.6155710526316</v>
      </c>
      <c r="AC126">
        <v>1007.7947826315789</v>
      </c>
      <c r="AD126">
        <v>1008.9739942105263</v>
      </c>
      <c r="AE126">
        <v>1009.5636</v>
      </c>
      <c r="AF126">
        <v>1010.1411785714286</v>
      </c>
      <c r="AG126">
        <v>1011.2963357142856</v>
      </c>
      <c r="AH126">
        <v>1012.4514928571429</v>
      </c>
      <c r="AI126">
        <v>1013.6066499999999</v>
      </c>
      <c r="AJ126">
        <v>1014.7618071428572</v>
      </c>
      <c r="AK126">
        <v>1015.9169642857144</v>
      </c>
      <c r="AL126">
        <v>1017.0721214285714</v>
      </c>
      <c r="AM126">
        <v>1017.6497000000001</v>
      </c>
      <c r="AN126">
        <v>1018.2162454545455</v>
      </c>
      <c r="AO126">
        <v>1019.3493363636364</v>
      </c>
      <c r="AP126">
        <v>1020.4824272727274</v>
      </c>
      <c r="AQ126">
        <v>1021.6155181818182</v>
      </c>
      <c r="AR126">
        <v>1022.7486090909091</v>
      </c>
      <c r="AS126">
        <v>1023.8817</v>
      </c>
      <c r="AT126">
        <v>1024.9937199999999</v>
      </c>
      <c r="AU126">
        <v>1026.10574</v>
      </c>
      <c r="AV126">
        <v>1027.21776</v>
      </c>
      <c r="AW126">
        <v>1028.32978</v>
      </c>
      <c r="AX126">
        <v>1029.4418000000001</v>
      </c>
      <c r="AY126">
        <v>1030.532688888889</v>
      </c>
      <c r="AZ126">
        <v>1031.6235777777779</v>
      </c>
      <c r="BA126">
        <v>1032.7144666666666</v>
      </c>
      <c r="BB126">
        <v>1033.8053555555555</v>
      </c>
      <c r="BC126">
        <v>1034.3507999999999</v>
      </c>
      <c r="BD126">
        <v>1034.8859625</v>
      </c>
      <c r="BE126">
        <v>1035.9562874999999</v>
      </c>
      <c r="BF126">
        <v>1037.0266125000001</v>
      </c>
      <c r="BG126">
        <v>1038.0969375</v>
      </c>
      <c r="BH126">
        <v>1038.6321</v>
      </c>
      <c r="BI126">
        <v>1039.1575857142857</v>
      </c>
      <c r="BJ126">
        <v>1040.2085571428572</v>
      </c>
      <c r="BK126">
        <v>1041.2595285714285</v>
      </c>
      <c r="BL126">
        <v>1042.3105</v>
      </c>
      <c r="BM126">
        <v>1043.3438000000001</v>
      </c>
      <c r="BN126">
        <v>1044.3770999999999</v>
      </c>
      <c r="BO126">
        <v>1045.4104</v>
      </c>
    </row>
    <row r="127" spans="2:67" x14ac:dyDescent="0.25">
      <c r="B127">
        <v>83</v>
      </c>
      <c r="C127">
        <v>969.9</v>
      </c>
      <c r="F127">
        <v>64</v>
      </c>
      <c r="G127">
        <v>981</v>
      </c>
      <c r="H127">
        <v>982.19786571428574</v>
      </c>
      <c r="I127">
        <v>983.39573142857148</v>
      </c>
      <c r="J127">
        <v>984.59359714285711</v>
      </c>
      <c r="K127">
        <v>985.79146285714285</v>
      </c>
      <c r="L127">
        <v>986.98932857142859</v>
      </c>
      <c r="M127">
        <v>988.18719428571433</v>
      </c>
      <c r="N127">
        <v>989.38506000000007</v>
      </c>
      <c r="O127">
        <v>990.58292571428569</v>
      </c>
      <c r="P127">
        <v>991.78079142857143</v>
      </c>
      <c r="Q127">
        <v>992.97865714285717</v>
      </c>
      <c r="R127">
        <v>994.17652285714291</v>
      </c>
      <c r="S127">
        <v>995.37438857142854</v>
      </c>
      <c r="T127">
        <v>996.57225428571428</v>
      </c>
      <c r="U127">
        <v>997.77012000000002</v>
      </c>
      <c r="V127">
        <v>998.94577052631575</v>
      </c>
      <c r="W127">
        <v>1000.1214210526316</v>
      </c>
      <c r="X127">
        <v>1001.2970715789473</v>
      </c>
      <c r="Y127">
        <v>1002.4727221052632</v>
      </c>
      <c r="Z127">
        <v>1003.6483726315789</v>
      </c>
      <c r="AA127">
        <v>1004.8240231578948</v>
      </c>
      <c r="AB127">
        <v>1005.9996736842105</v>
      </c>
      <c r="AC127">
        <v>1007.1753242105264</v>
      </c>
      <c r="AD127">
        <v>1008.3509747368421</v>
      </c>
      <c r="AE127">
        <v>1008.9388</v>
      </c>
      <c r="AF127">
        <v>1009.5147857142857</v>
      </c>
      <c r="AG127">
        <v>1010.6667571428571</v>
      </c>
      <c r="AH127">
        <v>1011.8187285714286</v>
      </c>
      <c r="AI127">
        <v>1012.9707000000001</v>
      </c>
      <c r="AJ127">
        <v>1014.1226714285715</v>
      </c>
      <c r="AK127">
        <v>1015.2746428571429</v>
      </c>
      <c r="AL127">
        <v>1016.4266142857143</v>
      </c>
      <c r="AM127">
        <v>1017.0026</v>
      </c>
      <c r="AN127">
        <v>1017.567690909091</v>
      </c>
      <c r="AO127">
        <v>1018.6978727272727</v>
      </c>
      <c r="AP127">
        <v>1019.8280545454546</v>
      </c>
      <c r="AQ127">
        <v>1020.9582363636364</v>
      </c>
      <c r="AR127">
        <v>1022.0884181818183</v>
      </c>
      <c r="AS127">
        <v>1023.2186</v>
      </c>
      <c r="AT127">
        <v>1024.3279600000001</v>
      </c>
      <c r="AU127">
        <v>1025.43732</v>
      </c>
      <c r="AV127">
        <v>1026.5466799999999</v>
      </c>
      <c r="AW127">
        <v>1027.6560400000001</v>
      </c>
      <c r="AX127">
        <v>1028.7654</v>
      </c>
      <c r="AY127">
        <v>1029.8538444444443</v>
      </c>
      <c r="AZ127">
        <v>1030.9422888888889</v>
      </c>
      <c r="BA127">
        <v>1032.0307333333333</v>
      </c>
      <c r="BB127">
        <v>1033.1191777777776</v>
      </c>
      <c r="BC127">
        <v>1033.6633999999999</v>
      </c>
      <c r="BD127">
        <v>1034.1974499999999</v>
      </c>
      <c r="BE127">
        <v>1035.2655499999998</v>
      </c>
      <c r="BF127">
        <v>1036.33365</v>
      </c>
      <c r="BG127">
        <v>1037.40175</v>
      </c>
      <c r="BH127">
        <v>1037.9358</v>
      </c>
      <c r="BI127">
        <v>1038.460257142857</v>
      </c>
      <c r="BJ127">
        <v>1039.5091714285713</v>
      </c>
      <c r="BK127">
        <v>1040.5580857142857</v>
      </c>
      <c r="BL127">
        <v>1041.607</v>
      </c>
      <c r="BM127">
        <v>1042.6384</v>
      </c>
      <c r="BN127">
        <v>1043.6697999999999</v>
      </c>
      <c r="BO127">
        <v>1044.7012</v>
      </c>
    </row>
    <row r="128" spans="2:67" x14ac:dyDescent="0.25">
      <c r="B128">
        <v>84</v>
      </c>
      <c r="C128">
        <v>969.3</v>
      </c>
      <c r="F128">
        <v>65</v>
      </c>
      <c r="G128">
        <v>980.45</v>
      </c>
      <c r="H128">
        <v>981.64493928571437</v>
      </c>
      <c r="I128">
        <v>982.83987857142859</v>
      </c>
      <c r="J128">
        <v>984.03481785714291</v>
      </c>
      <c r="K128">
        <v>985.22975714285712</v>
      </c>
      <c r="L128">
        <v>986.42469642857145</v>
      </c>
      <c r="M128">
        <v>987.61963571428566</v>
      </c>
      <c r="N128">
        <v>988.81457499999999</v>
      </c>
      <c r="O128">
        <v>990.00951428571432</v>
      </c>
      <c r="P128">
        <v>991.20445357142853</v>
      </c>
      <c r="Q128">
        <v>992.39939285714286</v>
      </c>
      <c r="R128">
        <v>993.59433214285707</v>
      </c>
      <c r="S128">
        <v>994.7892714285714</v>
      </c>
      <c r="T128">
        <v>995.98421071428561</v>
      </c>
      <c r="U128">
        <v>997.17914999999994</v>
      </c>
      <c r="V128">
        <v>998.35123947368413</v>
      </c>
      <c r="W128">
        <v>999.52332894736844</v>
      </c>
      <c r="X128">
        <v>1000.6954184210526</v>
      </c>
      <c r="Y128">
        <v>1001.8675078947368</v>
      </c>
      <c r="Z128">
        <v>1003.039597368421</v>
      </c>
      <c r="AA128">
        <v>1004.2116868421053</v>
      </c>
      <c r="AB128">
        <v>1005.3837763157895</v>
      </c>
      <c r="AC128">
        <v>1006.5558657894737</v>
      </c>
      <c r="AD128">
        <v>1007.7279552631579</v>
      </c>
      <c r="AE128">
        <v>1008.3140000000001</v>
      </c>
      <c r="AF128">
        <v>1008.8883928571429</v>
      </c>
      <c r="AG128">
        <v>1010.0371785714286</v>
      </c>
      <c r="AH128">
        <v>1011.1859642857144</v>
      </c>
      <c r="AI128">
        <v>1012.33475</v>
      </c>
      <c r="AJ128">
        <v>1013.4835357142857</v>
      </c>
      <c r="AK128">
        <v>1014.6323214285715</v>
      </c>
      <c r="AL128">
        <v>1015.7811071428572</v>
      </c>
      <c r="AM128">
        <v>1016.3555</v>
      </c>
      <c r="AN128">
        <v>1016.9191363636364</v>
      </c>
      <c r="AO128">
        <v>1018.0464090909092</v>
      </c>
      <c r="AP128">
        <v>1019.1736818181819</v>
      </c>
      <c r="AQ128">
        <v>1020.3009545454546</v>
      </c>
      <c r="AR128">
        <v>1021.4282272727273</v>
      </c>
      <c r="AS128">
        <v>1022.5555000000001</v>
      </c>
      <c r="AT128">
        <v>1023.6622</v>
      </c>
      <c r="AU128">
        <v>1024.7689</v>
      </c>
      <c r="AV128">
        <v>1025.8756000000001</v>
      </c>
      <c r="AW128">
        <v>1026.9822999999999</v>
      </c>
      <c r="AX128">
        <v>1028.0889999999999</v>
      </c>
      <c r="AY128">
        <v>1029.175</v>
      </c>
      <c r="AZ128">
        <v>1030.261</v>
      </c>
      <c r="BA128">
        <v>1031.347</v>
      </c>
      <c r="BB128">
        <v>1032.433</v>
      </c>
      <c r="BC128">
        <v>1032.9760000000001</v>
      </c>
      <c r="BD128">
        <v>1033.5089375000002</v>
      </c>
      <c r="BE128">
        <v>1034.5748125</v>
      </c>
      <c r="BF128">
        <v>1035.6406875000002</v>
      </c>
      <c r="BG128">
        <v>1036.7065625</v>
      </c>
      <c r="BH128">
        <v>1037.2395000000001</v>
      </c>
      <c r="BI128">
        <v>1037.7629285714286</v>
      </c>
      <c r="BJ128">
        <v>1038.8097857142857</v>
      </c>
      <c r="BK128">
        <v>1039.8566428571428</v>
      </c>
      <c r="BL128">
        <v>1040.9034999999999</v>
      </c>
      <c r="BM128">
        <v>1041.933</v>
      </c>
      <c r="BN128">
        <v>1042.9624999999999</v>
      </c>
      <c r="BO128">
        <v>1043.992</v>
      </c>
    </row>
    <row r="129" spans="2:67" x14ac:dyDescent="0.25">
      <c r="B129">
        <v>85</v>
      </c>
      <c r="C129">
        <v>968.6</v>
      </c>
      <c r="F129">
        <v>66</v>
      </c>
      <c r="G129">
        <v>979.90000000000009</v>
      </c>
      <c r="H129">
        <v>981.09201285714289</v>
      </c>
      <c r="I129">
        <v>982.2840257142858</v>
      </c>
      <c r="J129">
        <v>983.4760385714286</v>
      </c>
      <c r="K129">
        <v>984.66805142857152</v>
      </c>
      <c r="L129">
        <v>985.86006428571432</v>
      </c>
      <c r="M129">
        <v>987.05207714285723</v>
      </c>
      <c r="N129">
        <v>988.24409000000003</v>
      </c>
      <c r="O129">
        <v>989.43610285714283</v>
      </c>
      <c r="P129">
        <v>990.62811571428574</v>
      </c>
      <c r="Q129">
        <v>991.82012857142854</v>
      </c>
      <c r="R129">
        <v>993.01214142857145</v>
      </c>
      <c r="S129">
        <v>994.20415428571425</v>
      </c>
      <c r="T129">
        <v>995.39616714285717</v>
      </c>
      <c r="U129">
        <v>996.58817999999997</v>
      </c>
      <c r="V129">
        <v>997.75670842105262</v>
      </c>
      <c r="W129">
        <v>998.92523684210528</v>
      </c>
      <c r="X129">
        <v>1000.0937652631579</v>
      </c>
      <c r="Y129">
        <v>1001.2622936842105</v>
      </c>
      <c r="Z129">
        <v>1002.4308221052631</v>
      </c>
      <c r="AA129">
        <v>1003.5993505263158</v>
      </c>
      <c r="AB129">
        <v>1004.7678789473684</v>
      </c>
      <c r="AC129">
        <v>1005.9364073684211</v>
      </c>
      <c r="AD129">
        <v>1007.1049357894738</v>
      </c>
      <c r="AE129">
        <v>1007.6892</v>
      </c>
      <c r="AF129">
        <v>1008.2620000000001</v>
      </c>
      <c r="AG129">
        <v>1009.4076</v>
      </c>
      <c r="AH129">
        <v>1010.5532000000001</v>
      </c>
      <c r="AI129">
        <v>1011.6988</v>
      </c>
      <c r="AJ129">
        <v>1012.8444</v>
      </c>
      <c r="AK129">
        <v>1013.99</v>
      </c>
      <c r="AL129">
        <v>1015.1356</v>
      </c>
      <c r="AM129">
        <v>1015.7084</v>
      </c>
      <c r="AN129">
        <v>1016.2705818181818</v>
      </c>
      <c r="AO129">
        <v>1017.3949454545455</v>
      </c>
      <c r="AP129">
        <v>1018.5193090909091</v>
      </c>
      <c r="AQ129">
        <v>1019.6436727272728</v>
      </c>
      <c r="AR129">
        <v>1020.7680363636364</v>
      </c>
      <c r="AS129">
        <v>1021.8924000000001</v>
      </c>
      <c r="AT129">
        <v>1022.9964400000001</v>
      </c>
      <c r="AU129">
        <v>1024.1004800000001</v>
      </c>
      <c r="AV129">
        <v>1025.20452</v>
      </c>
      <c r="AW129">
        <v>1026.3085600000002</v>
      </c>
      <c r="AX129">
        <v>1027.4126000000001</v>
      </c>
      <c r="AY129">
        <v>1028.4961555555556</v>
      </c>
      <c r="AZ129">
        <v>1029.5797111111112</v>
      </c>
      <c r="BA129">
        <v>1030.6632666666667</v>
      </c>
      <c r="BB129">
        <v>1031.7468222222224</v>
      </c>
      <c r="BC129">
        <v>1032.2886000000001</v>
      </c>
      <c r="BD129">
        <v>1032.8204250000001</v>
      </c>
      <c r="BE129">
        <v>1033.8840750000002</v>
      </c>
      <c r="BF129">
        <v>1034.947725</v>
      </c>
      <c r="BG129">
        <v>1036.011375</v>
      </c>
      <c r="BH129">
        <v>1036.5432000000001</v>
      </c>
      <c r="BI129">
        <v>1037.0656000000001</v>
      </c>
      <c r="BJ129">
        <v>1038.1104</v>
      </c>
      <c r="BK129">
        <v>1039.1552000000001</v>
      </c>
      <c r="BL129">
        <v>1040.2</v>
      </c>
      <c r="BM129">
        <v>1041.2275999999999</v>
      </c>
      <c r="BN129">
        <v>1042.2552000000001</v>
      </c>
      <c r="BO129">
        <v>1043.2828</v>
      </c>
    </row>
    <row r="130" spans="2:67" x14ac:dyDescent="0.25">
      <c r="B130">
        <v>86</v>
      </c>
      <c r="C130">
        <v>968</v>
      </c>
      <c r="F130">
        <v>67</v>
      </c>
      <c r="G130">
        <v>979.35</v>
      </c>
      <c r="H130">
        <v>980.53908642857141</v>
      </c>
      <c r="I130">
        <v>981.72817285714291</v>
      </c>
      <c r="J130">
        <v>982.91725928571429</v>
      </c>
      <c r="K130">
        <v>984.10634571428568</v>
      </c>
      <c r="L130">
        <v>985.29543214285718</v>
      </c>
      <c r="M130">
        <v>986.48451857142857</v>
      </c>
      <c r="N130">
        <v>987.67360499999995</v>
      </c>
      <c r="O130">
        <v>988.86269142857145</v>
      </c>
      <c r="P130">
        <v>990.05177785714284</v>
      </c>
      <c r="Q130">
        <v>991.24086428571434</v>
      </c>
      <c r="R130">
        <v>992.42995071428572</v>
      </c>
      <c r="S130">
        <v>993.61903714285711</v>
      </c>
      <c r="T130">
        <v>994.80812357142861</v>
      </c>
      <c r="U130">
        <v>995.99721</v>
      </c>
      <c r="V130">
        <v>997.162177368421</v>
      </c>
      <c r="W130">
        <v>998.32714473684211</v>
      </c>
      <c r="X130">
        <v>999.49211210526312</v>
      </c>
      <c r="Y130">
        <v>1000.6570794736842</v>
      </c>
      <c r="Z130">
        <v>1001.8220468421052</v>
      </c>
      <c r="AA130">
        <v>1002.9870142105264</v>
      </c>
      <c r="AB130">
        <v>1004.1519815789474</v>
      </c>
      <c r="AC130">
        <v>1005.3169489473684</v>
      </c>
      <c r="AD130">
        <v>1006.4819163157895</v>
      </c>
      <c r="AE130">
        <v>1007.0644</v>
      </c>
      <c r="AF130">
        <v>1007.6356071428571</v>
      </c>
      <c r="AG130">
        <v>1008.7780214285714</v>
      </c>
      <c r="AH130">
        <v>1009.9204357142856</v>
      </c>
      <c r="AI130">
        <v>1011.06285</v>
      </c>
      <c r="AJ130">
        <v>1012.2052642857143</v>
      </c>
      <c r="AK130">
        <v>1013.3476785714286</v>
      </c>
      <c r="AL130">
        <v>1014.4900928571428</v>
      </c>
      <c r="AM130">
        <v>1015.0613</v>
      </c>
      <c r="AN130">
        <v>1015.6220272727272</v>
      </c>
      <c r="AO130">
        <v>1016.7434818181819</v>
      </c>
      <c r="AP130">
        <v>1017.8649363636364</v>
      </c>
      <c r="AQ130">
        <v>1018.9863909090909</v>
      </c>
      <c r="AR130">
        <v>1020.1078454545456</v>
      </c>
      <c r="AS130">
        <v>1021.2293000000001</v>
      </c>
      <c r="AT130">
        <v>1022.33068</v>
      </c>
      <c r="AU130">
        <v>1023.4320600000001</v>
      </c>
      <c r="AV130">
        <v>1024.5334400000002</v>
      </c>
      <c r="AW130">
        <v>1025.63482</v>
      </c>
      <c r="AX130">
        <v>1026.7362000000001</v>
      </c>
      <c r="AY130">
        <v>1027.8173111111112</v>
      </c>
      <c r="AZ130">
        <v>1028.8984222222223</v>
      </c>
      <c r="BA130">
        <v>1029.9795333333334</v>
      </c>
      <c r="BB130">
        <v>1031.0606444444445</v>
      </c>
      <c r="BC130">
        <v>1031.6012000000001</v>
      </c>
      <c r="BD130">
        <v>1032.1319125</v>
      </c>
      <c r="BE130">
        <v>1033.1933375000001</v>
      </c>
      <c r="BF130">
        <v>1034.2547625</v>
      </c>
      <c r="BG130">
        <v>1035.3161875000001</v>
      </c>
      <c r="BH130">
        <v>1035.8469</v>
      </c>
      <c r="BI130">
        <v>1036.3682714285715</v>
      </c>
      <c r="BJ130">
        <v>1037.4110142857144</v>
      </c>
      <c r="BK130">
        <v>1038.4537571428571</v>
      </c>
      <c r="BL130">
        <v>1039.4965</v>
      </c>
      <c r="BM130">
        <v>1040.5221999999999</v>
      </c>
      <c r="BN130">
        <v>1041.5479</v>
      </c>
      <c r="BO130">
        <v>1042.5735999999999</v>
      </c>
    </row>
    <row r="131" spans="2:67" x14ac:dyDescent="0.25">
      <c r="B131">
        <v>87</v>
      </c>
      <c r="C131">
        <v>967.3</v>
      </c>
      <c r="F131">
        <v>68</v>
      </c>
      <c r="G131">
        <v>978.80000000000007</v>
      </c>
      <c r="H131">
        <v>979.98616000000004</v>
      </c>
      <c r="I131">
        <v>981.17232000000001</v>
      </c>
      <c r="J131">
        <v>982.3584800000001</v>
      </c>
      <c r="K131">
        <v>983.54464000000007</v>
      </c>
      <c r="L131">
        <v>984.73080000000004</v>
      </c>
      <c r="M131">
        <v>985.91696000000002</v>
      </c>
      <c r="N131">
        <v>987.10311999999999</v>
      </c>
      <c r="O131">
        <v>988.28928000000008</v>
      </c>
      <c r="P131">
        <v>989.47544000000005</v>
      </c>
      <c r="Q131">
        <v>990.66160000000002</v>
      </c>
      <c r="R131">
        <v>991.84775999999999</v>
      </c>
      <c r="S131">
        <v>993.03392000000008</v>
      </c>
      <c r="T131">
        <v>994.22008000000005</v>
      </c>
      <c r="U131">
        <v>995.40624000000003</v>
      </c>
      <c r="V131">
        <v>996.56764631578949</v>
      </c>
      <c r="W131">
        <v>997.72905263157895</v>
      </c>
      <c r="X131">
        <v>998.89045894736842</v>
      </c>
      <c r="Y131">
        <v>1000.0518652631579</v>
      </c>
      <c r="Z131">
        <v>1001.2132715789475</v>
      </c>
      <c r="AA131">
        <v>1002.3746778947369</v>
      </c>
      <c r="AB131">
        <v>1003.5360842105264</v>
      </c>
      <c r="AC131">
        <v>1004.6974905263158</v>
      </c>
      <c r="AD131">
        <v>1005.8588968421053</v>
      </c>
      <c r="AE131">
        <v>1006.4396</v>
      </c>
      <c r="AF131">
        <v>1007.0092142857143</v>
      </c>
      <c r="AG131">
        <v>1008.1484428571429</v>
      </c>
      <c r="AH131">
        <v>1009.2876714285715</v>
      </c>
      <c r="AI131">
        <v>1010.4269</v>
      </c>
      <c r="AJ131">
        <v>1011.5661285714286</v>
      </c>
      <c r="AK131">
        <v>1012.7053571428572</v>
      </c>
      <c r="AL131">
        <v>1013.8445857142858</v>
      </c>
      <c r="AM131">
        <v>1014.4142000000001</v>
      </c>
      <c r="AN131">
        <v>1014.9734727272728</v>
      </c>
      <c r="AO131">
        <v>1016.0920181818182</v>
      </c>
      <c r="AP131">
        <v>1017.2105636363636</v>
      </c>
      <c r="AQ131">
        <v>1018.3291090909091</v>
      </c>
      <c r="AR131">
        <v>1019.4476545454545</v>
      </c>
      <c r="AS131">
        <v>1020.5662</v>
      </c>
      <c r="AT131">
        <v>1021.6649199999999</v>
      </c>
      <c r="AU131">
        <v>1022.76364</v>
      </c>
      <c r="AV131">
        <v>1023.86236</v>
      </c>
      <c r="AW131">
        <v>1024.96108</v>
      </c>
      <c r="AX131">
        <v>1026.0598</v>
      </c>
      <c r="AY131">
        <v>1027.1384666666668</v>
      </c>
      <c r="AZ131">
        <v>1028.2171333333333</v>
      </c>
      <c r="BA131">
        <v>1029.2958000000001</v>
      </c>
      <c r="BB131">
        <v>1030.3744666666666</v>
      </c>
      <c r="BC131">
        <v>1030.9138</v>
      </c>
      <c r="BD131">
        <v>1031.4434000000001</v>
      </c>
      <c r="BE131">
        <v>1032.5026</v>
      </c>
      <c r="BF131">
        <v>1033.5617999999999</v>
      </c>
      <c r="BG131">
        <v>1034.6209999999999</v>
      </c>
      <c r="BH131">
        <v>1035.1505999999999</v>
      </c>
      <c r="BI131">
        <v>1035.6709428571428</v>
      </c>
      <c r="BJ131">
        <v>1036.7116285714285</v>
      </c>
      <c r="BK131">
        <v>1037.7523142857142</v>
      </c>
      <c r="BL131">
        <v>1038.7929999999999</v>
      </c>
      <c r="BM131">
        <v>1039.8167999999998</v>
      </c>
      <c r="BN131">
        <v>1040.8406</v>
      </c>
      <c r="BO131">
        <v>1041.8643999999999</v>
      </c>
    </row>
    <row r="132" spans="2:67" x14ac:dyDescent="0.25">
      <c r="B132">
        <v>88</v>
      </c>
      <c r="C132">
        <v>966.6</v>
      </c>
      <c r="F132">
        <v>69</v>
      </c>
      <c r="G132">
        <v>978.25</v>
      </c>
      <c r="H132">
        <v>979.43323357142856</v>
      </c>
      <c r="I132">
        <v>980.61646714285712</v>
      </c>
      <c r="J132">
        <v>981.79970071428568</v>
      </c>
      <c r="K132">
        <v>982.98293428571424</v>
      </c>
      <c r="L132">
        <v>984.1661678571428</v>
      </c>
      <c r="M132">
        <v>985.34940142857135</v>
      </c>
      <c r="N132">
        <v>986.53263500000003</v>
      </c>
      <c r="O132">
        <v>987.71586857142859</v>
      </c>
      <c r="P132">
        <v>988.89910214285715</v>
      </c>
      <c r="Q132">
        <v>990.0823357142857</v>
      </c>
      <c r="R132">
        <v>991.26556928571426</v>
      </c>
      <c r="S132">
        <v>992.44880285714282</v>
      </c>
      <c r="T132">
        <v>993.63203642857138</v>
      </c>
      <c r="U132">
        <v>994.81526999999994</v>
      </c>
      <c r="V132">
        <v>995.97311526315787</v>
      </c>
      <c r="W132">
        <v>997.13096052631579</v>
      </c>
      <c r="X132">
        <v>998.28880578947371</v>
      </c>
      <c r="Y132">
        <v>999.44665105263164</v>
      </c>
      <c r="Z132">
        <v>1000.6044963157894</v>
      </c>
      <c r="AA132">
        <v>1001.7623415789474</v>
      </c>
      <c r="AB132">
        <v>1002.9201868421053</v>
      </c>
      <c r="AC132">
        <v>1004.0780321052632</v>
      </c>
      <c r="AD132">
        <v>1005.2358773684211</v>
      </c>
      <c r="AE132">
        <v>1005.8148000000001</v>
      </c>
      <c r="AF132">
        <v>1006.3828214285716</v>
      </c>
      <c r="AG132">
        <v>1007.5188642857144</v>
      </c>
      <c r="AH132">
        <v>1008.6549071428573</v>
      </c>
      <c r="AI132">
        <v>1009.7909500000001</v>
      </c>
      <c r="AJ132">
        <v>1010.9269928571429</v>
      </c>
      <c r="AK132">
        <v>1012.0630357142858</v>
      </c>
      <c r="AL132">
        <v>1013.1990785714286</v>
      </c>
      <c r="AM132">
        <v>1013.7671</v>
      </c>
      <c r="AN132">
        <v>1014.3249181818182</v>
      </c>
      <c r="AO132">
        <v>1015.4405545454546</v>
      </c>
      <c r="AP132">
        <v>1016.5561909090909</v>
      </c>
      <c r="AQ132">
        <v>1017.6718272727272</v>
      </c>
      <c r="AR132">
        <v>1018.7874636363637</v>
      </c>
      <c r="AS132">
        <v>1019.9031</v>
      </c>
      <c r="AT132">
        <v>1020.9991600000001</v>
      </c>
      <c r="AU132">
        <v>1022.09522</v>
      </c>
      <c r="AV132">
        <v>1023.1912800000001</v>
      </c>
      <c r="AW132">
        <v>1024.2873400000001</v>
      </c>
      <c r="AX132">
        <v>1025.3834000000002</v>
      </c>
      <c r="AY132">
        <v>1026.4596222222224</v>
      </c>
      <c r="AZ132">
        <v>1027.5358444444446</v>
      </c>
      <c r="BA132">
        <v>1028.6120666666668</v>
      </c>
      <c r="BB132">
        <v>1029.688288888889</v>
      </c>
      <c r="BC132">
        <v>1030.2264</v>
      </c>
      <c r="BD132">
        <v>1030.7548875</v>
      </c>
      <c r="BE132">
        <v>1031.8118625</v>
      </c>
      <c r="BF132">
        <v>1032.8688375000002</v>
      </c>
      <c r="BG132">
        <v>1033.9258125000001</v>
      </c>
      <c r="BH132">
        <v>1034.4543000000001</v>
      </c>
      <c r="BI132">
        <v>1034.9736142857143</v>
      </c>
      <c r="BJ132">
        <v>1036.0122428571428</v>
      </c>
      <c r="BK132">
        <v>1037.0508714285716</v>
      </c>
      <c r="BL132">
        <v>1038.0895</v>
      </c>
      <c r="BM132">
        <v>1039.1114</v>
      </c>
      <c r="BN132">
        <v>1040.1333</v>
      </c>
      <c r="BO132">
        <v>1041.1551999999999</v>
      </c>
    </row>
    <row r="133" spans="2:67" x14ac:dyDescent="0.25">
      <c r="B133">
        <v>89</v>
      </c>
      <c r="C133">
        <v>966</v>
      </c>
      <c r="F133">
        <v>70</v>
      </c>
      <c r="G133">
        <v>977.7</v>
      </c>
      <c r="H133">
        <v>978.88030714285719</v>
      </c>
      <c r="I133">
        <v>980.06061428571434</v>
      </c>
      <c r="J133">
        <v>981.24092142857148</v>
      </c>
      <c r="K133">
        <v>982.42122857142863</v>
      </c>
      <c r="L133">
        <v>983.60153571428577</v>
      </c>
      <c r="M133">
        <v>984.78184285714292</v>
      </c>
      <c r="N133">
        <v>985.96215000000007</v>
      </c>
      <c r="O133">
        <v>987.1424571428571</v>
      </c>
      <c r="P133">
        <v>988.32276428571424</v>
      </c>
      <c r="Q133">
        <v>989.50307142857139</v>
      </c>
      <c r="R133">
        <v>990.68337857142853</v>
      </c>
      <c r="S133">
        <v>991.86368571428568</v>
      </c>
      <c r="T133">
        <v>993.04399285714283</v>
      </c>
      <c r="U133">
        <v>994.22429999999997</v>
      </c>
      <c r="V133">
        <v>995.37858421052624</v>
      </c>
      <c r="W133">
        <v>996.53286842105263</v>
      </c>
      <c r="X133">
        <v>997.6871526315789</v>
      </c>
      <c r="Y133">
        <v>998.84143684210528</v>
      </c>
      <c r="Z133">
        <v>999.99572105263155</v>
      </c>
      <c r="AA133">
        <v>1001.1500052631579</v>
      </c>
      <c r="AB133">
        <v>1002.3042894736842</v>
      </c>
      <c r="AC133">
        <v>1003.4585736842106</v>
      </c>
      <c r="AD133">
        <v>1004.6128578947369</v>
      </c>
      <c r="AE133">
        <v>1005.19</v>
      </c>
      <c r="AF133">
        <v>1005.7564285714286</v>
      </c>
      <c r="AG133">
        <v>1006.8892857142857</v>
      </c>
      <c r="AH133">
        <v>1008.0221428571429</v>
      </c>
      <c r="AI133">
        <v>1009.155</v>
      </c>
      <c r="AJ133">
        <v>1010.2878571428572</v>
      </c>
      <c r="AK133">
        <v>1011.4207142857143</v>
      </c>
      <c r="AL133">
        <v>1012.5535714285714</v>
      </c>
      <c r="AM133">
        <v>1013.12</v>
      </c>
      <c r="AN133">
        <v>1013.6763636363636</v>
      </c>
      <c r="AO133">
        <v>1014.7890909090909</v>
      </c>
      <c r="AP133">
        <v>1015.9018181818182</v>
      </c>
      <c r="AQ133">
        <v>1017.0145454545454</v>
      </c>
      <c r="AR133">
        <v>1018.1272727272727</v>
      </c>
      <c r="AS133">
        <v>1019.24</v>
      </c>
      <c r="AT133">
        <v>1020.3334</v>
      </c>
      <c r="AU133">
        <v>1021.4268000000001</v>
      </c>
      <c r="AV133">
        <v>1022.5202</v>
      </c>
      <c r="AW133">
        <v>1023.6136000000001</v>
      </c>
      <c r="AX133">
        <v>1024.7070000000001</v>
      </c>
      <c r="AY133">
        <v>1025.7807777777778</v>
      </c>
      <c r="AZ133">
        <v>1026.8545555555556</v>
      </c>
      <c r="BA133">
        <v>1027.9283333333333</v>
      </c>
      <c r="BB133">
        <v>1029.0021111111112</v>
      </c>
      <c r="BC133">
        <v>1029.539</v>
      </c>
      <c r="BD133">
        <v>1030.0663749999999</v>
      </c>
      <c r="BE133">
        <v>1031.1211250000001</v>
      </c>
      <c r="BF133">
        <v>1032.1758749999999</v>
      </c>
      <c r="BG133">
        <v>1033.2306250000001</v>
      </c>
      <c r="BH133">
        <v>1033.758</v>
      </c>
      <c r="BI133">
        <v>1034.2762857142857</v>
      </c>
      <c r="BJ133">
        <v>1035.3128571428572</v>
      </c>
      <c r="BK133">
        <v>1036.3494285714285</v>
      </c>
      <c r="BL133">
        <v>1037.386</v>
      </c>
      <c r="BM133">
        <v>1038.4059999999999</v>
      </c>
      <c r="BN133">
        <v>1039.4259999999999</v>
      </c>
      <c r="BO133">
        <v>1040.4459999999999</v>
      </c>
    </row>
    <row r="134" spans="2:67" x14ac:dyDescent="0.25">
      <c r="B134">
        <v>90</v>
      </c>
      <c r="C134">
        <v>965.3</v>
      </c>
      <c r="F134">
        <v>71</v>
      </c>
      <c r="G134">
        <v>977.11</v>
      </c>
      <c r="H134">
        <v>978.28681071428571</v>
      </c>
      <c r="I134">
        <v>979.4636214285714</v>
      </c>
      <c r="J134">
        <v>980.64043214285709</v>
      </c>
      <c r="K134">
        <v>981.8172428571429</v>
      </c>
      <c r="L134">
        <v>982.99405357142859</v>
      </c>
      <c r="M134">
        <v>984.17086428571429</v>
      </c>
      <c r="N134">
        <v>985.34767499999998</v>
      </c>
      <c r="O134">
        <v>986.52448571428567</v>
      </c>
      <c r="P134">
        <v>987.70129642857137</v>
      </c>
      <c r="Q134">
        <v>988.87810714285706</v>
      </c>
      <c r="R134">
        <v>990.05491785714287</v>
      </c>
      <c r="S134">
        <v>991.23172857142856</v>
      </c>
      <c r="T134">
        <v>992.40853928571426</v>
      </c>
      <c r="U134">
        <v>993.58534999999995</v>
      </c>
      <c r="V134">
        <v>994.73662052631573</v>
      </c>
      <c r="W134">
        <v>995.88789105263152</v>
      </c>
      <c r="X134">
        <v>997.0391615789473</v>
      </c>
      <c r="Y134">
        <v>998.19043210526308</v>
      </c>
      <c r="Z134">
        <v>999.34170263157898</v>
      </c>
      <c r="AA134">
        <v>1000.4929731578948</v>
      </c>
      <c r="AB134">
        <v>1001.6442436842106</v>
      </c>
      <c r="AC134">
        <v>1002.7955142105263</v>
      </c>
      <c r="AD134">
        <v>1003.9467847368421</v>
      </c>
      <c r="AE134">
        <v>1004.52242</v>
      </c>
      <c r="AF134">
        <v>1005.0875114285715</v>
      </c>
      <c r="AG134">
        <v>1006.2176942857143</v>
      </c>
      <c r="AH134">
        <v>1007.3478771428572</v>
      </c>
      <c r="AI134">
        <v>1008.47806</v>
      </c>
      <c r="AJ134">
        <v>1009.6082428571428</v>
      </c>
      <c r="AK134">
        <v>1010.7384257142858</v>
      </c>
      <c r="AL134">
        <v>1011.8686085714286</v>
      </c>
      <c r="AM134">
        <v>1012.4337</v>
      </c>
      <c r="AN134">
        <v>1012.9888636363637</v>
      </c>
      <c r="AO134">
        <v>1014.0991909090909</v>
      </c>
      <c r="AP134">
        <v>1015.2095181818182</v>
      </c>
      <c r="AQ134">
        <v>1016.3198454545455</v>
      </c>
      <c r="AR134">
        <v>1017.4301727272727</v>
      </c>
      <c r="AS134">
        <v>1018.5405000000001</v>
      </c>
      <c r="AT134">
        <v>1019.6317200000001</v>
      </c>
      <c r="AU134">
        <v>1020.7229400000001</v>
      </c>
      <c r="AV134">
        <v>1021.81416</v>
      </c>
      <c r="AW134">
        <v>1022.90538</v>
      </c>
      <c r="AX134">
        <v>1023.9966000000001</v>
      </c>
      <c r="AY134">
        <v>1025.0684000000001</v>
      </c>
      <c r="AZ134">
        <v>1026.1402</v>
      </c>
      <c r="BA134">
        <v>1027.212</v>
      </c>
      <c r="BB134">
        <v>1028.2837999999999</v>
      </c>
      <c r="BC134">
        <v>1028.8197</v>
      </c>
      <c r="BD134">
        <v>1029.3461875</v>
      </c>
      <c r="BE134">
        <v>1030.3991625000001</v>
      </c>
      <c r="BF134">
        <v>1031.4521374999999</v>
      </c>
      <c r="BG134">
        <v>1032.5051125</v>
      </c>
      <c r="BH134">
        <v>1033.0316</v>
      </c>
      <c r="BI134">
        <v>1033.5490857142856</v>
      </c>
      <c r="BJ134">
        <v>1034.5840571428571</v>
      </c>
      <c r="BK134">
        <v>1035.6190285714285</v>
      </c>
      <c r="BL134">
        <v>1036.654</v>
      </c>
      <c r="BM134">
        <v>1037.6725333333334</v>
      </c>
      <c r="BN134">
        <v>1038.6910666666665</v>
      </c>
      <c r="BO134">
        <v>1039.7095999999999</v>
      </c>
    </row>
    <row r="135" spans="2:67" x14ac:dyDescent="0.25">
      <c r="B135">
        <v>91</v>
      </c>
      <c r="C135">
        <v>964.6</v>
      </c>
      <c r="F135">
        <v>72</v>
      </c>
      <c r="G135">
        <v>976.52</v>
      </c>
      <c r="H135">
        <v>977.69331428571422</v>
      </c>
      <c r="I135">
        <v>978.86662857142858</v>
      </c>
      <c r="J135">
        <v>980.03994285714282</v>
      </c>
      <c r="K135">
        <v>981.21325714285706</v>
      </c>
      <c r="L135">
        <v>982.38657142857141</v>
      </c>
      <c r="M135">
        <v>983.55988571428566</v>
      </c>
      <c r="N135">
        <v>984.7331999999999</v>
      </c>
      <c r="O135">
        <v>985.90651428571425</v>
      </c>
      <c r="P135">
        <v>987.07982857142849</v>
      </c>
      <c r="Q135">
        <v>988.25314285714285</v>
      </c>
      <c r="R135">
        <v>989.42645714285709</v>
      </c>
      <c r="S135">
        <v>990.59977142857133</v>
      </c>
      <c r="T135">
        <v>991.77308571428568</v>
      </c>
      <c r="U135">
        <v>992.94639999999993</v>
      </c>
      <c r="V135">
        <v>994.09465684210522</v>
      </c>
      <c r="W135">
        <v>995.24291368421052</v>
      </c>
      <c r="X135">
        <v>996.39117052631582</v>
      </c>
      <c r="Y135">
        <v>997.539427368421</v>
      </c>
      <c r="Z135">
        <v>998.6876842105263</v>
      </c>
      <c r="AA135">
        <v>999.8359410526316</v>
      </c>
      <c r="AB135">
        <v>1000.9841978947369</v>
      </c>
      <c r="AC135">
        <v>1002.1324547368422</v>
      </c>
      <c r="AD135">
        <v>1003.2807115789475</v>
      </c>
      <c r="AE135">
        <v>1003.8548400000001</v>
      </c>
      <c r="AF135">
        <v>1004.4185942857143</v>
      </c>
      <c r="AG135">
        <v>1005.546102857143</v>
      </c>
      <c r="AH135">
        <v>1006.6736114285715</v>
      </c>
      <c r="AI135">
        <v>1007.80112</v>
      </c>
      <c r="AJ135">
        <v>1008.9286285714286</v>
      </c>
      <c r="AK135">
        <v>1010.0561371428571</v>
      </c>
      <c r="AL135">
        <v>1011.1836457142857</v>
      </c>
      <c r="AM135">
        <v>1011.7474</v>
      </c>
      <c r="AN135">
        <v>1012.3013636363636</v>
      </c>
      <c r="AO135">
        <v>1013.4092909090909</v>
      </c>
      <c r="AP135">
        <v>1014.5172181818182</v>
      </c>
      <c r="AQ135">
        <v>1015.6251454545454</v>
      </c>
      <c r="AR135">
        <v>1016.7330727272728</v>
      </c>
      <c r="AS135">
        <v>1017.841</v>
      </c>
      <c r="AT135">
        <v>1018.9300400000001</v>
      </c>
      <c r="AU135">
        <v>1020.01908</v>
      </c>
      <c r="AV135">
        <v>1021.1081200000001</v>
      </c>
      <c r="AW135">
        <v>1022.1971600000001</v>
      </c>
      <c r="AX135">
        <v>1023.2862000000001</v>
      </c>
      <c r="AY135">
        <v>1024.3560222222222</v>
      </c>
      <c r="AZ135">
        <v>1025.4258444444445</v>
      </c>
      <c r="BA135">
        <v>1026.4956666666667</v>
      </c>
      <c r="BB135">
        <v>1027.5654888888889</v>
      </c>
      <c r="BC135">
        <v>1028.1004</v>
      </c>
      <c r="BD135">
        <v>1028.626</v>
      </c>
      <c r="BE135">
        <v>1029.6772000000001</v>
      </c>
      <c r="BF135">
        <v>1030.7284</v>
      </c>
      <c r="BG135">
        <v>1031.7796000000001</v>
      </c>
      <c r="BH135">
        <v>1032.3052</v>
      </c>
      <c r="BI135">
        <v>1032.8218857142858</v>
      </c>
      <c r="BJ135">
        <v>1033.8552571428572</v>
      </c>
      <c r="BK135">
        <v>1034.8886285714286</v>
      </c>
      <c r="BL135">
        <v>1035.922</v>
      </c>
      <c r="BM135">
        <v>1036.9390666666666</v>
      </c>
      <c r="BN135">
        <v>1037.9561333333334</v>
      </c>
      <c r="BO135">
        <v>1038.9731999999999</v>
      </c>
    </row>
    <row r="136" spans="2:67" x14ac:dyDescent="0.25">
      <c r="B136">
        <v>92</v>
      </c>
      <c r="C136">
        <v>964</v>
      </c>
      <c r="F136">
        <v>73</v>
      </c>
      <c r="G136">
        <v>975.93000000000006</v>
      </c>
      <c r="H136">
        <v>977.09981785714297</v>
      </c>
      <c r="I136">
        <v>978.26963571428576</v>
      </c>
      <c r="J136">
        <v>979.43945357142866</v>
      </c>
      <c r="K136">
        <v>980.60927142857145</v>
      </c>
      <c r="L136">
        <v>981.77908928571435</v>
      </c>
      <c r="M136">
        <v>982.94890714285714</v>
      </c>
      <c r="N136">
        <v>984.11872500000004</v>
      </c>
      <c r="O136">
        <v>985.28854285714294</v>
      </c>
      <c r="P136">
        <v>986.45836071428573</v>
      </c>
      <c r="Q136">
        <v>987.62817857142863</v>
      </c>
      <c r="R136">
        <v>988.79799642857142</v>
      </c>
      <c r="S136">
        <v>989.96781428571433</v>
      </c>
      <c r="T136">
        <v>991.13763214285711</v>
      </c>
      <c r="U136">
        <v>992.30745000000002</v>
      </c>
      <c r="V136">
        <v>993.45269315789471</v>
      </c>
      <c r="W136">
        <v>994.59793631578952</v>
      </c>
      <c r="X136">
        <v>995.74317947368422</v>
      </c>
      <c r="Y136">
        <v>996.88842263157892</v>
      </c>
      <c r="Z136">
        <v>998.03366578947373</v>
      </c>
      <c r="AA136">
        <v>999.17890894736843</v>
      </c>
      <c r="AB136">
        <v>1000.3241521052632</v>
      </c>
      <c r="AC136">
        <v>1001.4693952631579</v>
      </c>
      <c r="AD136">
        <v>1002.6146384210526</v>
      </c>
      <c r="AE136">
        <v>1003.18726</v>
      </c>
      <c r="AF136">
        <v>1003.7496771428572</v>
      </c>
      <c r="AG136">
        <v>1004.8745114285715</v>
      </c>
      <c r="AH136">
        <v>1005.9993457142857</v>
      </c>
      <c r="AI136">
        <v>1007.12418</v>
      </c>
      <c r="AJ136">
        <v>1008.2490142857143</v>
      </c>
      <c r="AK136">
        <v>1009.3738485714285</v>
      </c>
      <c r="AL136">
        <v>1010.4986828571429</v>
      </c>
      <c r="AM136">
        <v>1011.0611</v>
      </c>
      <c r="AN136">
        <v>1011.6138636363636</v>
      </c>
      <c r="AO136">
        <v>1012.7193909090909</v>
      </c>
      <c r="AP136">
        <v>1013.8249181818181</v>
      </c>
      <c r="AQ136">
        <v>1014.9304454545454</v>
      </c>
      <c r="AR136">
        <v>1016.0359727272727</v>
      </c>
      <c r="AS136">
        <v>1017.1415</v>
      </c>
      <c r="AT136">
        <v>1018.22836</v>
      </c>
      <c r="AU136">
        <v>1019.31522</v>
      </c>
      <c r="AV136">
        <v>1020.4020800000001</v>
      </c>
      <c r="AW136">
        <v>1021.4889400000001</v>
      </c>
      <c r="AX136">
        <v>1022.5758000000001</v>
      </c>
      <c r="AY136">
        <v>1023.6436444444445</v>
      </c>
      <c r="AZ136">
        <v>1024.7114888888889</v>
      </c>
      <c r="BA136">
        <v>1025.7793333333334</v>
      </c>
      <c r="BB136">
        <v>1026.8471777777779</v>
      </c>
      <c r="BC136">
        <v>1027.3811000000001</v>
      </c>
      <c r="BD136">
        <v>1027.9058125000001</v>
      </c>
      <c r="BE136">
        <v>1028.9552375000001</v>
      </c>
      <c r="BF136">
        <v>1030.0046625</v>
      </c>
      <c r="BG136">
        <v>1031.0540874999999</v>
      </c>
      <c r="BH136">
        <v>1031.5788</v>
      </c>
      <c r="BI136">
        <v>1032.0946857142858</v>
      </c>
      <c r="BJ136">
        <v>1033.1264571428571</v>
      </c>
      <c r="BK136">
        <v>1034.1582285714287</v>
      </c>
      <c r="BL136">
        <v>1035.19</v>
      </c>
      <c r="BM136">
        <v>1036.2056</v>
      </c>
      <c r="BN136">
        <v>1037.2212</v>
      </c>
      <c r="BO136">
        <v>1038.2367999999999</v>
      </c>
    </row>
    <row r="137" spans="2:67" x14ac:dyDescent="0.25">
      <c r="B137">
        <v>93</v>
      </c>
      <c r="C137">
        <v>963.3</v>
      </c>
      <c r="F137">
        <v>74</v>
      </c>
      <c r="G137">
        <v>975.34</v>
      </c>
      <c r="H137">
        <v>976.50632142857148</v>
      </c>
      <c r="I137">
        <v>977.67264285714293</v>
      </c>
      <c r="J137">
        <v>978.83896428571427</v>
      </c>
      <c r="K137">
        <v>980.00528571428572</v>
      </c>
      <c r="L137">
        <v>981.17160714285717</v>
      </c>
      <c r="M137">
        <v>982.33792857142862</v>
      </c>
      <c r="N137">
        <v>983.50424999999996</v>
      </c>
      <c r="O137">
        <v>984.67057142857141</v>
      </c>
      <c r="P137">
        <v>985.83689285714286</v>
      </c>
      <c r="Q137">
        <v>987.00321428571431</v>
      </c>
      <c r="R137">
        <v>988.16953571428576</v>
      </c>
      <c r="S137">
        <v>989.33585714285709</v>
      </c>
      <c r="T137">
        <v>990.50217857142854</v>
      </c>
      <c r="U137">
        <v>991.66849999999999</v>
      </c>
      <c r="V137">
        <v>992.81072947368421</v>
      </c>
      <c r="W137">
        <v>993.95295894736842</v>
      </c>
      <c r="X137">
        <v>995.09518842105263</v>
      </c>
      <c r="Y137">
        <v>996.23741789473684</v>
      </c>
      <c r="Z137">
        <v>997.37964736842105</v>
      </c>
      <c r="AA137">
        <v>998.52187684210526</v>
      </c>
      <c r="AB137">
        <v>999.66410631578947</v>
      </c>
      <c r="AC137">
        <v>1000.8063357894737</v>
      </c>
      <c r="AD137">
        <v>1001.9485652631579</v>
      </c>
      <c r="AE137">
        <v>1002.51968</v>
      </c>
      <c r="AF137">
        <v>1003.0807599999999</v>
      </c>
      <c r="AG137">
        <v>1004.2029199999999</v>
      </c>
      <c r="AH137">
        <v>1005.32508</v>
      </c>
      <c r="AI137">
        <v>1006.44724</v>
      </c>
      <c r="AJ137">
        <v>1007.5694</v>
      </c>
      <c r="AK137">
        <v>1008.69156</v>
      </c>
      <c r="AL137">
        <v>1009.81372</v>
      </c>
      <c r="AM137">
        <v>1010.3747999999999</v>
      </c>
      <c r="AN137">
        <v>1010.9263636363636</v>
      </c>
      <c r="AO137">
        <v>1012.0294909090909</v>
      </c>
      <c r="AP137">
        <v>1013.1326181818182</v>
      </c>
      <c r="AQ137">
        <v>1014.2357454545454</v>
      </c>
      <c r="AR137">
        <v>1015.3388727272727</v>
      </c>
      <c r="AS137">
        <v>1016.442</v>
      </c>
      <c r="AT137">
        <v>1017.5266800000001</v>
      </c>
      <c r="AU137">
        <v>1018.61136</v>
      </c>
      <c r="AV137">
        <v>1019.69604</v>
      </c>
      <c r="AW137">
        <v>1020.78072</v>
      </c>
      <c r="AX137">
        <v>1021.8654</v>
      </c>
      <c r="AY137">
        <v>1022.9312666666667</v>
      </c>
      <c r="AZ137">
        <v>1023.9971333333334</v>
      </c>
      <c r="BA137">
        <v>1025.0630000000001</v>
      </c>
      <c r="BB137">
        <v>1026.1288666666667</v>
      </c>
      <c r="BC137">
        <v>1026.6618000000001</v>
      </c>
      <c r="BD137">
        <v>1027.1856250000001</v>
      </c>
      <c r="BE137">
        <v>1028.233275</v>
      </c>
      <c r="BF137">
        <v>1029.280925</v>
      </c>
      <c r="BG137">
        <v>1030.328575</v>
      </c>
      <c r="BH137">
        <v>1030.8524</v>
      </c>
      <c r="BI137">
        <v>1031.3674857142857</v>
      </c>
      <c r="BJ137">
        <v>1032.3976571428573</v>
      </c>
      <c r="BK137">
        <v>1033.4278285714286</v>
      </c>
      <c r="BL137">
        <v>1034.4580000000001</v>
      </c>
      <c r="BM137">
        <v>1035.4721333333334</v>
      </c>
      <c r="BN137">
        <v>1036.4862666666666</v>
      </c>
      <c r="BO137">
        <v>1037.5003999999999</v>
      </c>
    </row>
    <row r="138" spans="2:67" x14ac:dyDescent="0.25">
      <c r="B138">
        <v>94</v>
      </c>
      <c r="C138">
        <v>962.6</v>
      </c>
      <c r="F138">
        <v>75</v>
      </c>
      <c r="G138">
        <v>974.75</v>
      </c>
      <c r="H138">
        <v>975.912825</v>
      </c>
      <c r="I138">
        <v>977.07565</v>
      </c>
      <c r="J138">
        <v>978.23847499999999</v>
      </c>
      <c r="K138">
        <v>979.40129999999999</v>
      </c>
      <c r="L138">
        <v>980.56412499999999</v>
      </c>
      <c r="M138">
        <v>981.72694999999999</v>
      </c>
      <c r="N138">
        <v>982.88977499999999</v>
      </c>
      <c r="O138">
        <v>984.05259999999998</v>
      </c>
      <c r="P138">
        <v>985.21542499999998</v>
      </c>
      <c r="Q138">
        <v>986.37824999999998</v>
      </c>
      <c r="R138">
        <v>987.54107499999998</v>
      </c>
      <c r="S138">
        <v>988.70389999999998</v>
      </c>
      <c r="T138">
        <v>989.86672499999997</v>
      </c>
      <c r="U138">
        <v>991.02954999999997</v>
      </c>
      <c r="V138">
        <v>992.1687657894737</v>
      </c>
      <c r="W138">
        <v>993.30798157894731</v>
      </c>
      <c r="X138">
        <v>994.44719736842103</v>
      </c>
      <c r="Y138">
        <v>995.58641315789475</v>
      </c>
      <c r="Z138">
        <v>996.72562894736848</v>
      </c>
      <c r="AA138">
        <v>997.86484473684209</v>
      </c>
      <c r="AB138">
        <v>999.00406052631581</v>
      </c>
      <c r="AC138">
        <v>1000.1432763157895</v>
      </c>
      <c r="AD138">
        <v>1001.2824921052633</v>
      </c>
      <c r="AE138">
        <v>1001.8521000000001</v>
      </c>
      <c r="AF138">
        <v>1002.4118428571429</v>
      </c>
      <c r="AG138">
        <v>1003.5313285714286</v>
      </c>
      <c r="AH138">
        <v>1004.6508142857143</v>
      </c>
      <c r="AI138">
        <v>1005.7703</v>
      </c>
      <c r="AJ138">
        <v>1006.8897857142857</v>
      </c>
      <c r="AK138">
        <v>1008.0092714285714</v>
      </c>
      <c r="AL138">
        <v>1009.1287571428571</v>
      </c>
      <c r="AM138">
        <v>1009.6885</v>
      </c>
      <c r="AN138">
        <v>1010.2388636363636</v>
      </c>
      <c r="AO138">
        <v>1011.3395909090909</v>
      </c>
      <c r="AP138">
        <v>1012.4403181818182</v>
      </c>
      <c r="AQ138">
        <v>1013.5410454545455</v>
      </c>
      <c r="AR138">
        <v>1014.6417727272727</v>
      </c>
      <c r="AS138">
        <v>1015.7425000000001</v>
      </c>
      <c r="AT138">
        <v>1016.825</v>
      </c>
      <c r="AU138">
        <v>1017.9075</v>
      </c>
      <c r="AV138">
        <v>1018.99</v>
      </c>
      <c r="AW138">
        <v>1020.0725</v>
      </c>
      <c r="AX138">
        <v>1021.155</v>
      </c>
      <c r="AY138">
        <v>1022.2188888888888</v>
      </c>
      <c r="AZ138">
        <v>1023.2827777777778</v>
      </c>
      <c r="BA138">
        <v>1024.3466666666668</v>
      </c>
      <c r="BB138">
        <v>1025.4105555555557</v>
      </c>
      <c r="BC138">
        <v>1025.9425000000001</v>
      </c>
      <c r="BD138">
        <v>1026.4654375</v>
      </c>
      <c r="BE138">
        <v>1027.5113125</v>
      </c>
      <c r="BF138">
        <v>1028.5571875000001</v>
      </c>
      <c r="BG138">
        <v>1029.6030625000001</v>
      </c>
      <c r="BH138">
        <v>1030.126</v>
      </c>
      <c r="BI138">
        <v>1030.6402857142857</v>
      </c>
      <c r="BJ138">
        <v>1031.6688571428572</v>
      </c>
      <c r="BK138">
        <v>1032.6974285714286</v>
      </c>
      <c r="BL138">
        <v>1033.7260000000001</v>
      </c>
      <c r="BM138">
        <v>1034.7386666666669</v>
      </c>
      <c r="BN138">
        <v>1035.7513333333334</v>
      </c>
      <c r="BO138">
        <v>1036.7640000000001</v>
      </c>
    </row>
    <row r="139" spans="2:67" x14ac:dyDescent="0.25">
      <c r="B139">
        <v>95</v>
      </c>
      <c r="C139">
        <v>961.9</v>
      </c>
      <c r="F139">
        <v>76</v>
      </c>
      <c r="G139">
        <v>974.16</v>
      </c>
      <c r="H139">
        <v>975.31932857142851</v>
      </c>
      <c r="I139">
        <v>976.47865714285706</v>
      </c>
      <c r="J139">
        <v>977.63798571428572</v>
      </c>
      <c r="K139">
        <v>978.79731428571426</v>
      </c>
      <c r="L139">
        <v>979.95664285714281</v>
      </c>
      <c r="M139">
        <v>981.11597142857136</v>
      </c>
      <c r="N139">
        <v>982.27530000000002</v>
      </c>
      <c r="O139">
        <v>983.43462857142856</v>
      </c>
      <c r="P139">
        <v>984.59395714285711</v>
      </c>
      <c r="Q139">
        <v>985.75328571428565</v>
      </c>
      <c r="R139">
        <v>986.9126142857142</v>
      </c>
      <c r="S139">
        <v>988.07194285714286</v>
      </c>
      <c r="T139">
        <v>989.2312714285714</v>
      </c>
      <c r="U139">
        <v>990.39059999999995</v>
      </c>
      <c r="V139">
        <v>991.52680210526307</v>
      </c>
      <c r="W139">
        <v>992.66300421052631</v>
      </c>
      <c r="X139">
        <v>993.79920631578943</v>
      </c>
      <c r="Y139">
        <v>994.93540842105256</v>
      </c>
      <c r="Z139">
        <v>996.07161052631579</v>
      </c>
      <c r="AA139">
        <v>997.20781263157892</v>
      </c>
      <c r="AB139">
        <v>998.34401473684215</v>
      </c>
      <c r="AC139">
        <v>999.48021684210528</v>
      </c>
      <c r="AD139">
        <v>1000.6164189473684</v>
      </c>
      <c r="AE139">
        <v>1001.18452</v>
      </c>
      <c r="AF139">
        <v>1001.7429257142858</v>
      </c>
      <c r="AG139">
        <v>1002.8597371428572</v>
      </c>
      <c r="AH139">
        <v>1003.9765485714286</v>
      </c>
      <c r="AI139">
        <v>1005.0933600000001</v>
      </c>
      <c r="AJ139">
        <v>1006.2101714285715</v>
      </c>
      <c r="AK139">
        <v>1007.3269828571429</v>
      </c>
      <c r="AL139">
        <v>1008.4437942857143</v>
      </c>
      <c r="AM139">
        <v>1009.0022</v>
      </c>
      <c r="AN139">
        <v>1009.5513636363637</v>
      </c>
      <c r="AO139">
        <v>1010.649690909091</v>
      </c>
      <c r="AP139">
        <v>1011.7480181818182</v>
      </c>
      <c r="AQ139">
        <v>1012.8463454545455</v>
      </c>
      <c r="AR139">
        <v>1013.9446727272727</v>
      </c>
      <c r="AS139">
        <v>1015.043</v>
      </c>
      <c r="AT139">
        <v>1016.12332</v>
      </c>
      <c r="AU139">
        <v>1017.2036400000001</v>
      </c>
      <c r="AV139">
        <v>1018.28396</v>
      </c>
      <c r="AW139">
        <v>1019.36428</v>
      </c>
      <c r="AX139">
        <v>1020.4446</v>
      </c>
      <c r="AY139">
        <v>1021.5065111111111</v>
      </c>
      <c r="AZ139">
        <v>1022.5684222222222</v>
      </c>
      <c r="BA139">
        <v>1023.6303333333333</v>
      </c>
      <c r="BB139">
        <v>1024.6922444444444</v>
      </c>
      <c r="BC139">
        <v>1025.2231999999999</v>
      </c>
      <c r="BD139">
        <v>1025.7452499999999</v>
      </c>
      <c r="BE139">
        <v>1026.78935</v>
      </c>
      <c r="BF139">
        <v>1027.8334499999999</v>
      </c>
      <c r="BG139">
        <v>1028.8775499999999</v>
      </c>
      <c r="BH139">
        <v>1029.3996</v>
      </c>
      <c r="BI139">
        <v>1029.9130857142857</v>
      </c>
      <c r="BJ139">
        <v>1030.9400571428571</v>
      </c>
      <c r="BK139">
        <v>1031.9670285714285</v>
      </c>
      <c r="BL139">
        <v>1032.9939999999999</v>
      </c>
      <c r="BM139">
        <v>1034.0052000000001</v>
      </c>
      <c r="BN139">
        <v>1035.0164</v>
      </c>
      <c r="BO139">
        <v>1036.0276000000001</v>
      </c>
    </row>
    <row r="140" spans="2:67" x14ac:dyDescent="0.25">
      <c r="B140">
        <v>96</v>
      </c>
      <c r="C140">
        <v>961.2</v>
      </c>
      <c r="F140">
        <v>77</v>
      </c>
      <c r="G140">
        <v>973.56999999999994</v>
      </c>
      <c r="H140">
        <v>974.72583214285703</v>
      </c>
      <c r="I140">
        <v>975.88166428571424</v>
      </c>
      <c r="J140">
        <v>977.03749642857133</v>
      </c>
      <c r="K140">
        <v>978.19332857142854</v>
      </c>
      <c r="L140">
        <v>979.34916071428563</v>
      </c>
      <c r="M140">
        <v>980.50499285714284</v>
      </c>
      <c r="N140">
        <v>981.66082499999993</v>
      </c>
      <c r="O140">
        <v>982.81665714285703</v>
      </c>
      <c r="P140">
        <v>983.97248928571423</v>
      </c>
      <c r="Q140">
        <v>985.12832142857133</v>
      </c>
      <c r="R140">
        <v>986.28415357142853</v>
      </c>
      <c r="S140">
        <v>987.43998571428563</v>
      </c>
      <c r="T140">
        <v>988.59581785714283</v>
      </c>
      <c r="U140">
        <v>989.75164999999993</v>
      </c>
      <c r="V140">
        <v>990.88483842105256</v>
      </c>
      <c r="W140">
        <v>992.0180268421052</v>
      </c>
      <c r="X140">
        <v>993.15121526315784</v>
      </c>
      <c r="Y140">
        <v>994.28440368421047</v>
      </c>
      <c r="Z140">
        <v>995.41759210526311</v>
      </c>
      <c r="AA140">
        <v>996.55078052631575</v>
      </c>
      <c r="AB140">
        <v>997.68396894736838</v>
      </c>
      <c r="AC140">
        <v>998.81715736842102</v>
      </c>
      <c r="AD140">
        <v>999.95034578947366</v>
      </c>
      <c r="AE140">
        <v>1000.51694</v>
      </c>
      <c r="AF140">
        <v>1001.0740085714285</v>
      </c>
      <c r="AG140">
        <v>1002.1881457142857</v>
      </c>
      <c r="AH140">
        <v>1003.3022828571428</v>
      </c>
      <c r="AI140">
        <v>1004.4164199999999</v>
      </c>
      <c r="AJ140">
        <v>1005.5305571428571</v>
      </c>
      <c r="AK140">
        <v>1006.6446942857142</v>
      </c>
      <c r="AL140">
        <v>1007.7588314285714</v>
      </c>
      <c r="AM140">
        <v>1008.3158999999999</v>
      </c>
      <c r="AN140">
        <v>1008.8638636363636</v>
      </c>
      <c r="AO140">
        <v>1009.9597909090909</v>
      </c>
      <c r="AP140">
        <v>1011.0557181818182</v>
      </c>
      <c r="AQ140">
        <v>1012.1516454545454</v>
      </c>
      <c r="AR140">
        <v>1013.2475727272727</v>
      </c>
      <c r="AS140">
        <v>1014.3434999999999</v>
      </c>
      <c r="AT140">
        <v>1015.4216399999999</v>
      </c>
      <c r="AU140">
        <v>1016.49978</v>
      </c>
      <c r="AV140">
        <v>1017.5779199999999</v>
      </c>
      <c r="AW140">
        <v>1018.65606</v>
      </c>
      <c r="AX140">
        <v>1019.7342</v>
      </c>
      <c r="AY140">
        <v>1020.7941333333333</v>
      </c>
      <c r="AZ140">
        <v>1021.8540666666667</v>
      </c>
      <c r="BA140">
        <v>1022.914</v>
      </c>
      <c r="BB140">
        <v>1023.9739333333333</v>
      </c>
      <c r="BC140">
        <v>1024.5038999999999</v>
      </c>
      <c r="BD140">
        <v>1025.0250624999999</v>
      </c>
      <c r="BE140">
        <v>1026.0673875</v>
      </c>
      <c r="BF140">
        <v>1027.1097124999999</v>
      </c>
      <c r="BG140">
        <v>1028.1520375</v>
      </c>
      <c r="BH140">
        <v>1028.6732</v>
      </c>
      <c r="BI140">
        <v>1029.1858857142856</v>
      </c>
      <c r="BJ140">
        <v>1030.211257142857</v>
      </c>
      <c r="BK140">
        <v>1031.2366285714286</v>
      </c>
      <c r="BL140">
        <v>1032.2619999999999</v>
      </c>
      <c r="BM140">
        <v>1033.2717333333333</v>
      </c>
      <c r="BN140">
        <v>1034.2814666666668</v>
      </c>
      <c r="BO140">
        <v>1035.2912000000001</v>
      </c>
    </row>
    <row r="141" spans="2:67" x14ac:dyDescent="0.25">
      <c r="B141">
        <v>97</v>
      </c>
      <c r="C141">
        <v>960.5</v>
      </c>
      <c r="F141">
        <v>78</v>
      </c>
      <c r="G141">
        <v>972.98</v>
      </c>
      <c r="H141">
        <v>974.13233571428577</v>
      </c>
      <c r="I141">
        <v>975.28467142857141</v>
      </c>
      <c r="J141">
        <v>976.43700714285717</v>
      </c>
      <c r="K141">
        <v>977.58934285714292</v>
      </c>
      <c r="L141">
        <v>978.74167857142857</v>
      </c>
      <c r="M141">
        <v>979.89401428571432</v>
      </c>
      <c r="N141">
        <v>981.04635000000007</v>
      </c>
      <c r="O141">
        <v>982.19868571428572</v>
      </c>
      <c r="P141">
        <v>983.35102142857147</v>
      </c>
      <c r="Q141">
        <v>984.50335714285711</v>
      </c>
      <c r="R141">
        <v>985.65569285714287</v>
      </c>
      <c r="S141">
        <v>986.80802857142862</v>
      </c>
      <c r="T141">
        <v>987.96036428571426</v>
      </c>
      <c r="U141">
        <v>989.11270000000002</v>
      </c>
      <c r="V141">
        <v>990.24287473684217</v>
      </c>
      <c r="W141">
        <v>991.3730494736842</v>
      </c>
      <c r="X141">
        <v>992.50322421052635</v>
      </c>
      <c r="Y141">
        <v>993.63339894736839</v>
      </c>
      <c r="Z141">
        <v>994.76357368421054</v>
      </c>
      <c r="AA141">
        <v>995.89374842105258</v>
      </c>
      <c r="AB141">
        <v>997.02392315789473</v>
      </c>
      <c r="AC141">
        <v>998.15409789473676</v>
      </c>
      <c r="AD141">
        <v>999.28427263157892</v>
      </c>
      <c r="AE141">
        <v>999.84935999999993</v>
      </c>
      <c r="AF141">
        <v>1000.4050914285714</v>
      </c>
      <c r="AG141">
        <v>1001.5165542857143</v>
      </c>
      <c r="AH141">
        <v>1002.6280171428571</v>
      </c>
      <c r="AI141">
        <v>1003.73948</v>
      </c>
      <c r="AJ141">
        <v>1004.8509428571429</v>
      </c>
      <c r="AK141">
        <v>1005.9624057142856</v>
      </c>
      <c r="AL141">
        <v>1007.0738685714285</v>
      </c>
      <c r="AM141">
        <v>1007.6296</v>
      </c>
      <c r="AN141">
        <v>1008.1763636363636</v>
      </c>
      <c r="AO141">
        <v>1009.2698909090909</v>
      </c>
      <c r="AP141">
        <v>1010.3634181818181</v>
      </c>
      <c r="AQ141">
        <v>1011.4569454545455</v>
      </c>
      <c r="AR141">
        <v>1012.5504727272727</v>
      </c>
      <c r="AS141">
        <v>1013.644</v>
      </c>
      <c r="AT141">
        <v>1014.71996</v>
      </c>
      <c r="AU141">
        <v>1015.79592</v>
      </c>
      <c r="AV141">
        <v>1016.8718799999999</v>
      </c>
      <c r="AW141">
        <v>1017.9478399999999</v>
      </c>
      <c r="AX141">
        <v>1019.0237999999999</v>
      </c>
      <c r="AY141">
        <v>1020.0817555555554</v>
      </c>
      <c r="AZ141">
        <v>1021.1397111111111</v>
      </c>
      <c r="BA141">
        <v>1022.1976666666666</v>
      </c>
      <c r="BB141">
        <v>1023.2556222222222</v>
      </c>
      <c r="BC141">
        <v>1023.7846</v>
      </c>
      <c r="BD141">
        <v>1024.304875</v>
      </c>
      <c r="BE141">
        <v>1025.345425</v>
      </c>
      <c r="BF141">
        <v>1026.3859749999999</v>
      </c>
      <c r="BG141">
        <v>1027.4265249999999</v>
      </c>
      <c r="BH141">
        <v>1027.9467999999999</v>
      </c>
      <c r="BI141">
        <v>1028.4586857142856</v>
      </c>
      <c r="BJ141">
        <v>1029.4824571428571</v>
      </c>
      <c r="BK141">
        <v>1030.5062285714284</v>
      </c>
      <c r="BL141">
        <v>1031.53</v>
      </c>
      <c r="BM141">
        <v>1032.5382666666667</v>
      </c>
      <c r="BN141">
        <v>1033.5465333333334</v>
      </c>
      <c r="BO141">
        <v>1034.5548000000001</v>
      </c>
    </row>
    <row r="142" spans="2:67" x14ac:dyDescent="0.25">
      <c r="B142">
        <v>98</v>
      </c>
      <c r="C142">
        <v>959.8</v>
      </c>
      <c r="F142">
        <v>79</v>
      </c>
      <c r="G142">
        <v>972.39</v>
      </c>
      <c r="H142">
        <v>973.53883928571429</v>
      </c>
      <c r="I142">
        <v>974.68767857142859</v>
      </c>
      <c r="J142">
        <v>975.83651785714289</v>
      </c>
      <c r="K142">
        <v>976.98535714285708</v>
      </c>
      <c r="L142">
        <v>978.13419642857139</v>
      </c>
      <c r="M142">
        <v>979.28303571428569</v>
      </c>
      <c r="N142">
        <v>980.43187499999999</v>
      </c>
      <c r="O142">
        <v>981.58071428571429</v>
      </c>
      <c r="P142">
        <v>982.7295535714286</v>
      </c>
      <c r="Q142">
        <v>983.8783928571429</v>
      </c>
      <c r="R142">
        <v>985.02723214285709</v>
      </c>
      <c r="S142">
        <v>986.17607142857139</v>
      </c>
      <c r="T142">
        <v>987.32491071428569</v>
      </c>
      <c r="U142">
        <v>988.47375</v>
      </c>
      <c r="V142">
        <v>989.60091105263155</v>
      </c>
      <c r="W142">
        <v>990.72807210526321</v>
      </c>
      <c r="X142">
        <v>991.85523315789476</v>
      </c>
      <c r="Y142">
        <v>992.98239421052631</v>
      </c>
      <c r="Z142">
        <v>994.10955526315786</v>
      </c>
      <c r="AA142">
        <v>995.23671631578952</v>
      </c>
      <c r="AB142">
        <v>996.36387736842107</v>
      </c>
      <c r="AC142">
        <v>997.49103842105262</v>
      </c>
      <c r="AD142">
        <v>998.61819947368417</v>
      </c>
      <c r="AE142">
        <v>999.18178</v>
      </c>
      <c r="AF142">
        <v>999.73617428571424</v>
      </c>
      <c r="AG142">
        <v>1000.8449628571428</v>
      </c>
      <c r="AH142">
        <v>1001.9537514285714</v>
      </c>
      <c r="AI142">
        <v>1003.0625399999999</v>
      </c>
      <c r="AJ142">
        <v>1004.1713285714285</v>
      </c>
      <c r="AK142">
        <v>1005.2801171428571</v>
      </c>
      <c r="AL142">
        <v>1006.3889057142857</v>
      </c>
      <c r="AM142">
        <v>1006.9432999999999</v>
      </c>
      <c r="AN142">
        <v>1007.4888636363636</v>
      </c>
      <c r="AO142">
        <v>1008.5799909090908</v>
      </c>
      <c r="AP142">
        <v>1009.6711181818182</v>
      </c>
      <c r="AQ142">
        <v>1010.7622454545455</v>
      </c>
      <c r="AR142">
        <v>1011.8533727272728</v>
      </c>
      <c r="AS142">
        <v>1012.9445000000001</v>
      </c>
      <c r="AT142">
        <v>1014.01828</v>
      </c>
      <c r="AU142">
        <v>1015.0920600000001</v>
      </c>
      <c r="AV142">
        <v>1016.16584</v>
      </c>
      <c r="AW142">
        <v>1017.2396200000001</v>
      </c>
      <c r="AX142">
        <v>1018.3134</v>
      </c>
      <c r="AY142">
        <v>1019.3693777777778</v>
      </c>
      <c r="AZ142">
        <v>1020.4253555555556</v>
      </c>
      <c r="BA142">
        <v>1021.4813333333333</v>
      </c>
      <c r="BB142">
        <v>1022.5373111111111</v>
      </c>
      <c r="BC142">
        <v>1023.0653</v>
      </c>
      <c r="BD142">
        <v>1023.5846875</v>
      </c>
      <c r="BE142">
        <v>1024.6234625</v>
      </c>
      <c r="BF142">
        <v>1025.6622374999999</v>
      </c>
      <c r="BG142">
        <v>1026.7010124999999</v>
      </c>
      <c r="BH142">
        <v>1027.2203999999999</v>
      </c>
      <c r="BI142">
        <v>1027.7314857142856</v>
      </c>
      <c r="BJ142">
        <v>1028.753657142857</v>
      </c>
      <c r="BK142">
        <v>1029.7758285714285</v>
      </c>
      <c r="BL142">
        <v>1030.798</v>
      </c>
      <c r="BM142">
        <v>1031.8048000000001</v>
      </c>
      <c r="BN142">
        <v>1032.8116</v>
      </c>
      <c r="BO142">
        <v>1033.8184000000001</v>
      </c>
    </row>
    <row r="143" spans="2:67" x14ac:dyDescent="0.25">
      <c r="B143">
        <v>99</v>
      </c>
      <c r="C143">
        <v>959.1</v>
      </c>
      <c r="F143">
        <v>80</v>
      </c>
      <c r="G143">
        <v>971.8</v>
      </c>
      <c r="H143">
        <v>972.9453428571428</v>
      </c>
      <c r="I143">
        <v>974.09068571428566</v>
      </c>
      <c r="J143">
        <v>975.23602857142851</v>
      </c>
      <c r="K143">
        <v>976.38137142857136</v>
      </c>
      <c r="L143">
        <v>977.52671428571421</v>
      </c>
      <c r="M143">
        <v>978.67205714285706</v>
      </c>
      <c r="N143">
        <v>979.81739999999991</v>
      </c>
      <c r="O143">
        <v>980.96274285714287</v>
      </c>
      <c r="P143">
        <v>982.10808571428572</v>
      </c>
      <c r="Q143">
        <v>983.25342857142857</v>
      </c>
      <c r="R143">
        <v>984.39877142857142</v>
      </c>
      <c r="S143">
        <v>985.54411428571427</v>
      </c>
      <c r="T143">
        <v>986.68945714285712</v>
      </c>
      <c r="U143">
        <v>987.83479999999997</v>
      </c>
      <c r="V143">
        <v>988.95894736842104</v>
      </c>
      <c r="W143">
        <v>990.0830947368421</v>
      </c>
      <c r="X143">
        <v>991.20724210526316</v>
      </c>
      <c r="Y143">
        <v>992.33138947368423</v>
      </c>
      <c r="Z143">
        <v>993.45553684210518</v>
      </c>
      <c r="AA143">
        <v>994.57968421052624</v>
      </c>
      <c r="AB143">
        <v>995.7038315789473</v>
      </c>
      <c r="AC143">
        <v>996.82797894736836</v>
      </c>
      <c r="AD143">
        <v>997.95212631578943</v>
      </c>
      <c r="AE143">
        <v>998.51419999999996</v>
      </c>
      <c r="AF143">
        <v>999.0672571428571</v>
      </c>
      <c r="AG143">
        <v>1000.1733714285714</v>
      </c>
      <c r="AH143">
        <v>1001.2794857142857</v>
      </c>
      <c r="AI143">
        <v>1002.3856</v>
      </c>
      <c r="AJ143">
        <v>1003.4917142857142</v>
      </c>
      <c r="AK143">
        <v>1004.5978285714285</v>
      </c>
      <c r="AL143">
        <v>1005.7039428571428</v>
      </c>
      <c r="AM143">
        <v>1006.2569999999999</v>
      </c>
      <c r="AN143">
        <v>1006.8013636363636</v>
      </c>
      <c r="AO143">
        <v>1007.8900909090909</v>
      </c>
      <c r="AP143">
        <v>1008.9788181818182</v>
      </c>
      <c r="AQ143">
        <v>1010.0675454545454</v>
      </c>
      <c r="AR143">
        <v>1011.1562727272727</v>
      </c>
      <c r="AS143">
        <v>1012.245</v>
      </c>
      <c r="AT143">
        <v>1013.3166</v>
      </c>
      <c r="AU143">
        <v>1014.3882</v>
      </c>
      <c r="AV143">
        <v>1015.4598</v>
      </c>
      <c r="AW143">
        <v>1016.5314</v>
      </c>
      <c r="AX143">
        <v>1017.603</v>
      </c>
      <c r="AY143">
        <v>1018.6569999999999</v>
      </c>
      <c r="AZ143">
        <v>1019.711</v>
      </c>
      <c r="BA143">
        <v>1020.765</v>
      </c>
      <c r="BB143">
        <v>1021.819</v>
      </c>
      <c r="BC143">
        <v>1022.346</v>
      </c>
      <c r="BD143">
        <v>1022.8645</v>
      </c>
      <c r="BE143">
        <v>1023.9014999999999</v>
      </c>
      <c r="BF143">
        <v>1024.9385</v>
      </c>
      <c r="BG143">
        <v>1025.9755</v>
      </c>
      <c r="BH143">
        <v>1026.4939999999999</v>
      </c>
      <c r="BI143">
        <v>1027.0042857142857</v>
      </c>
      <c r="BJ143">
        <v>1028.0248571428572</v>
      </c>
      <c r="BK143">
        <v>1029.0454285714286</v>
      </c>
      <c r="BL143">
        <v>1030.066</v>
      </c>
      <c r="BM143">
        <v>1031.0713333333333</v>
      </c>
      <c r="BN143">
        <v>1032.0766666666668</v>
      </c>
      <c r="BO143">
        <v>1033.0820000000001</v>
      </c>
    </row>
    <row r="144" spans="2:67" x14ac:dyDescent="0.25">
      <c r="B144">
        <v>100</v>
      </c>
      <c r="C144">
        <v>958.3</v>
      </c>
      <c r="F144">
        <v>81</v>
      </c>
      <c r="G144">
        <v>971.15</v>
      </c>
      <c r="H144">
        <v>972.29281928571424</v>
      </c>
      <c r="I144">
        <v>973.43563857142851</v>
      </c>
      <c r="J144">
        <v>974.57845785714278</v>
      </c>
      <c r="K144">
        <v>975.72127714285716</v>
      </c>
      <c r="L144">
        <v>976.86409642857143</v>
      </c>
      <c r="M144">
        <v>978.0069157142857</v>
      </c>
      <c r="N144">
        <v>979.14973499999996</v>
      </c>
      <c r="O144">
        <v>980.29255428571423</v>
      </c>
      <c r="P144">
        <v>981.4353735714285</v>
      </c>
      <c r="Q144">
        <v>982.57819285714277</v>
      </c>
      <c r="R144">
        <v>983.72101214285715</v>
      </c>
      <c r="S144">
        <v>984.86383142857142</v>
      </c>
      <c r="T144">
        <v>986.00665071428568</v>
      </c>
      <c r="U144">
        <v>987.14946999999995</v>
      </c>
      <c r="V144">
        <v>988.27110263157886</v>
      </c>
      <c r="W144">
        <v>989.39273526315787</v>
      </c>
      <c r="X144">
        <v>990.51436789473678</v>
      </c>
      <c r="Y144">
        <v>991.6360005263158</v>
      </c>
      <c r="Z144">
        <v>992.7576331578947</v>
      </c>
      <c r="AA144">
        <v>993.87926578947372</v>
      </c>
      <c r="AB144">
        <v>995.00089842105263</v>
      </c>
      <c r="AC144">
        <v>996.12253105263153</v>
      </c>
      <c r="AD144">
        <v>997.24416368421055</v>
      </c>
      <c r="AE144">
        <v>997.80498</v>
      </c>
      <c r="AF144">
        <v>998.35694428571423</v>
      </c>
      <c r="AG144">
        <v>999.46087285714282</v>
      </c>
      <c r="AH144">
        <v>1000.5648014285714</v>
      </c>
      <c r="AI144">
        <v>1001.66873</v>
      </c>
      <c r="AJ144">
        <v>1002.7726585714286</v>
      </c>
      <c r="AK144">
        <v>1003.8765871428571</v>
      </c>
      <c r="AL144">
        <v>1004.9805157142857</v>
      </c>
      <c r="AM144">
        <v>1005.53248</v>
      </c>
      <c r="AN144">
        <v>1006.0758727272727</v>
      </c>
      <c r="AO144">
        <v>1007.1626581818182</v>
      </c>
      <c r="AP144">
        <v>1008.2494436363636</v>
      </c>
      <c r="AQ144">
        <v>1009.3362290909091</v>
      </c>
      <c r="AR144">
        <v>1010.4230145454545</v>
      </c>
      <c r="AS144">
        <v>1011.5098</v>
      </c>
      <c r="AT144">
        <v>1012.5796800000001</v>
      </c>
      <c r="AU144">
        <v>1013.6495600000001</v>
      </c>
      <c r="AV144">
        <v>1014.71944</v>
      </c>
      <c r="AW144">
        <v>1015.78932</v>
      </c>
      <c r="AX144">
        <v>1016.8592</v>
      </c>
      <c r="AY144">
        <v>1017.9116888888889</v>
      </c>
      <c r="AZ144">
        <v>1018.9641777777778</v>
      </c>
      <c r="BA144">
        <v>1020.0166666666667</v>
      </c>
      <c r="BB144">
        <v>1021.0691555555555</v>
      </c>
      <c r="BC144">
        <v>1021.5954</v>
      </c>
      <c r="BD144">
        <v>1022.1132375000001</v>
      </c>
      <c r="BE144">
        <v>1023.1489125000001</v>
      </c>
      <c r="BF144">
        <v>1024.1845875000001</v>
      </c>
      <c r="BG144">
        <v>1025.2202625</v>
      </c>
      <c r="BH144">
        <v>1025.7381</v>
      </c>
      <c r="BI144">
        <v>1026.2477857142858</v>
      </c>
      <c r="BJ144">
        <v>1027.2671571428573</v>
      </c>
      <c r="BK144">
        <v>1028.2865285714286</v>
      </c>
      <c r="BL144">
        <v>1029.3059000000001</v>
      </c>
      <c r="BM144">
        <v>1030.3102000000001</v>
      </c>
      <c r="BN144">
        <v>1031.3145</v>
      </c>
      <c r="BO144">
        <v>1032.3188</v>
      </c>
    </row>
    <row r="145" spans="2:67" x14ac:dyDescent="0.25">
      <c r="B145">
        <v>101</v>
      </c>
      <c r="C145">
        <v>957.6</v>
      </c>
      <c r="F145">
        <v>82</v>
      </c>
      <c r="G145">
        <v>970.5</v>
      </c>
      <c r="H145">
        <v>971.64029571428568</v>
      </c>
      <c r="I145">
        <v>972.78059142857137</v>
      </c>
      <c r="J145">
        <v>973.92088714285717</v>
      </c>
      <c r="K145">
        <v>975.06118285714285</v>
      </c>
      <c r="L145">
        <v>976.20147857142854</v>
      </c>
      <c r="M145">
        <v>977.34177428571422</v>
      </c>
      <c r="N145">
        <v>978.48207000000002</v>
      </c>
      <c r="O145">
        <v>979.62236571428571</v>
      </c>
      <c r="P145">
        <v>980.76266142857139</v>
      </c>
      <c r="Q145">
        <v>981.90295714285708</v>
      </c>
      <c r="R145">
        <v>983.04325285714276</v>
      </c>
      <c r="S145">
        <v>984.18354857142856</v>
      </c>
      <c r="T145">
        <v>985.32384428571424</v>
      </c>
      <c r="U145">
        <v>986.46413999999993</v>
      </c>
      <c r="V145">
        <v>987.58325789473679</v>
      </c>
      <c r="W145">
        <v>988.70237578947365</v>
      </c>
      <c r="X145">
        <v>989.82149368421051</v>
      </c>
      <c r="Y145">
        <v>990.94061157894726</v>
      </c>
      <c r="Z145">
        <v>992.05972947368411</v>
      </c>
      <c r="AA145">
        <v>993.17884736842097</v>
      </c>
      <c r="AB145">
        <v>994.29796526315783</v>
      </c>
      <c r="AC145">
        <v>995.41708315789469</v>
      </c>
      <c r="AD145">
        <v>996.53620105263155</v>
      </c>
      <c r="AE145">
        <v>997.09575999999993</v>
      </c>
      <c r="AF145">
        <v>997.64663142857137</v>
      </c>
      <c r="AG145">
        <v>998.74837428571425</v>
      </c>
      <c r="AH145">
        <v>999.85011714285713</v>
      </c>
      <c r="AI145">
        <v>1000.9518599999999</v>
      </c>
      <c r="AJ145">
        <v>1002.0536028571428</v>
      </c>
      <c r="AK145">
        <v>1003.1553457142857</v>
      </c>
      <c r="AL145">
        <v>1004.2570885714285</v>
      </c>
      <c r="AM145">
        <v>1004.80796</v>
      </c>
      <c r="AN145">
        <v>1005.3503818181817</v>
      </c>
      <c r="AO145">
        <v>1006.4352254545454</v>
      </c>
      <c r="AP145">
        <v>1007.520069090909</v>
      </c>
      <c r="AQ145">
        <v>1008.6049127272727</v>
      </c>
      <c r="AR145">
        <v>1009.6897563636363</v>
      </c>
      <c r="AS145">
        <v>1010.7746</v>
      </c>
      <c r="AT145">
        <v>1011.84276</v>
      </c>
      <c r="AU145">
        <v>1012.9109199999999</v>
      </c>
      <c r="AV145">
        <v>1013.97908</v>
      </c>
      <c r="AW145">
        <v>1015.0472399999999</v>
      </c>
      <c r="AX145">
        <v>1016.1153999999999</v>
      </c>
      <c r="AY145">
        <v>1017.1663777777777</v>
      </c>
      <c r="AZ145">
        <v>1018.2173555555555</v>
      </c>
      <c r="BA145">
        <v>1019.2683333333333</v>
      </c>
      <c r="BB145">
        <v>1020.3193111111111</v>
      </c>
      <c r="BC145">
        <v>1020.8448</v>
      </c>
      <c r="BD145">
        <v>1021.3619749999999</v>
      </c>
      <c r="BE145">
        <v>1022.3963249999999</v>
      </c>
      <c r="BF145">
        <v>1023.430675</v>
      </c>
      <c r="BG145">
        <v>1024.465025</v>
      </c>
      <c r="BH145">
        <v>1024.9821999999999</v>
      </c>
      <c r="BI145">
        <v>1025.4912857142856</v>
      </c>
      <c r="BJ145">
        <v>1026.5094571428572</v>
      </c>
      <c r="BK145">
        <v>1027.5276285714285</v>
      </c>
      <c r="BL145">
        <v>1028.5458000000001</v>
      </c>
      <c r="BM145">
        <v>1029.5490666666667</v>
      </c>
      <c r="BN145">
        <v>1030.5523333333335</v>
      </c>
      <c r="BO145">
        <v>1031.5556000000001</v>
      </c>
    </row>
    <row r="146" spans="2:67" x14ac:dyDescent="0.25">
      <c r="B146">
        <v>102</v>
      </c>
      <c r="C146">
        <v>956.8</v>
      </c>
      <c r="F146">
        <v>83</v>
      </c>
      <c r="G146">
        <v>969.84999999999991</v>
      </c>
      <c r="H146">
        <v>970.98777214285701</v>
      </c>
      <c r="I146">
        <v>972.12554428571423</v>
      </c>
      <c r="J146">
        <v>973.26331642857133</v>
      </c>
      <c r="K146">
        <v>974.40108857142855</v>
      </c>
      <c r="L146">
        <v>975.53886071428565</v>
      </c>
      <c r="M146">
        <v>976.67663285714286</v>
      </c>
      <c r="N146">
        <v>977.81440499999997</v>
      </c>
      <c r="O146">
        <v>978.95217714285707</v>
      </c>
      <c r="P146">
        <v>980.08994928571428</v>
      </c>
      <c r="Q146">
        <v>981.22772142857139</v>
      </c>
      <c r="R146">
        <v>982.3654935714286</v>
      </c>
      <c r="S146">
        <v>983.5032657142857</v>
      </c>
      <c r="T146">
        <v>984.64103785714292</v>
      </c>
      <c r="U146">
        <v>985.77881000000002</v>
      </c>
      <c r="V146">
        <v>986.89541315789472</v>
      </c>
      <c r="W146">
        <v>988.01201631578954</v>
      </c>
      <c r="X146">
        <v>989.12861947368424</v>
      </c>
      <c r="Y146">
        <v>990.24522263157894</v>
      </c>
      <c r="Z146">
        <v>991.36182578947364</v>
      </c>
      <c r="AA146">
        <v>992.47842894736846</v>
      </c>
      <c r="AB146">
        <v>993.59503210526316</v>
      </c>
      <c r="AC146">
        <v>994.71163526315786</v>
      </c>
      <c r="AD146">
        <v>995.82823842105256</v>
      </c>
      <c r="AE146">
        <v>996.38653999999997</v>
      </c>
      <c r="AF146">
        <v>996.9363185714285</v>
      </c>
      <c r="AG146">
        <v>998.03587571428568</v>
      </c>
      <c r="AH146">
        <v>999.13543285714286</v>
      </c>
      <c r="AI146">
        <v>1000.2349899999999</v>
      </c>
      <c r="AJ146">
        <v>1001.3345471428571</v>
      </c>
      <c r="AK146">
        <v>1002.4341042857143</v>
      </c>
      <c r="AL146">
        <v>1003.5336614285715</v>
      </c>
      <c r="AM146">
        <v>1004.08344</v>
      </c>
      <c r="AN146">
        <v>1004.6248909090909</v>
      </c>
      <c r="AO146">
        <v>1005.7077927272727</v>
      </c>
      <c r="AP146">
        <v>1006.7906945454546</v>
      </c>
      <c r="AQ146">
        <v>1007.8735963636364</v>
      </c>
      <c r="AR146">
        <v>1008.9564981818182</v>
      </c>
      <c r="AS146">
        <v>1010.0394</v>
      </c>
      <c r="AT146">
        <v>1011.1058399999999</v>
      </c>
      <c r="AU146">
        <v>1012.17228</v>
      </c>
      <c r="AV146">
        <v>1013.2387199999999</v>
      </c>
      <c r="AW146">
        <v>1014.30516</v>
      </c>
      <c r="AX146">
        <v>1015.3715999999999</v>
      </c>
      <c r="AY146">
        <v>1016.4210666666667</v>
      </c>
      <c r="AZ146">
        <v>1017.4705333333333</v>
      </c>
      <c r="BA146">
        <v>1018.52</v>
      </c>
      <c r="BB146">
        <v>1019.5694666666667</v>
      </c>
      <c r="BC146">
        <v>1020.0942</v>
      </c>
      <c r="BD146">
        <v>1020.6107125</v>
      </c>
      <c r="BE146">
        <v>1021.6437374999999</v>
      </c>
      <c r="BF146">
        <v>1022.6767624999999</v>
      </c>
      <c r="BG146">
        <v>1023.7097874999998</v>
      </c>
      <c r="BH146">
        <v>1024.2262999999998</v>
      </c>
      <c r="BI146">
        <v>1024.7347857142856</v>
      </c>
      <c r="BJ146">
        <v>1025.7517571428571</v>
      </c>
      <c r="BK146">
        <v>1026.7687285714287</v>
      </c>
      <c r="BL146">
        <v>1027.7857000000001</v>
      </c>
      <c r="BM146">
        <v>1028.7879333333335</v>
      </c>
      <c r="BN146">
        <v>1029.7901666666667</v>
      </c>
      <c r="BO146">
        <v>1030.7924</v>
      </c>
    </row>
    <row r="147" spans="2:67" x14ac:dyDescent="0.25">
      <c r="B147">
        <v>103</v>
      </c>
      <c r="C147">
        <v>956.1</v>
      </c>
      <c r="F147">
        <v>84</v>
      </c>
      <c r="G147">
        <v>969.19999999999993</v>
      </c>
      <c r="H147">
        <v>970.33524857142856</v>
      </c>
      <c r="I147">
        <v>971.47049714285708</v>
      </c>
      <c r="J147">
        <v>972.6057457142856</v>
      </c>
      <c r="K147">
        <v>973.74099428571424</v>
      </c>
      <c r="L147">
        <v>974.87624285714287</v>
      </c>
      <c r="M147">
        <v>976.01149142857139</v>
      </c>
      <c r="N147">
        <v>977.14673999999991</v>
      </c>
      <c r="O147">
        <v>978.28198857142854</v>
      </c>
      <c r="P147">
        <v>979.41723714285718</v>
      </c>
      <c r="Q147">
        <v>980.55248571428569</v>
      </c>
      <c r="R147">
        <v>981.68773428571421</v>
      </c>
      <c r="S147">
        <v>982.82298285714285</v>
      </c>
      <c r="T147">
        <v>983.95823142857148</v>
      </c>
      <c r="U147">
        <v>985.09348</v>
      </c>
      <c r="V147">
        <v>986.20756842105266</v>
      </c>
      <c r="W147">
        <v>987.32165684210531</v>
      </c>
      <c r="X147">
        <v>988.43574526315786</v>
      </c>
      <c r="Y147">
        <v>989.54983368421051</v>
      </c>
      <c r="Z147">
        <v>990.66392210526317</v>
      </c>
      <c r="AA147">
        <v>991.77801052631582</v>
      </c>
      <c r="AB147">
        <v>992.89209894736848</v>
      </c>
      <c r="AC147">
        <v>994.00618736842102</v>
      </c>
      <c r="AD147">
        <v>995.12027578947368</v>
      </c>
      <c r="AE147">
        <v>995.67732000000001</v>
      </c>
      <c r="AF147">
        <v>996.22600571428575</v>
      </c>
      <c r="AG147">
        <v>997.32337714285711</v>
      </c>
      <c r="AH147">
        <v>998.42074857142859</v>
      </c>
      <c r="AI147">
        <v>999.51812000000007</v>
      </c>
      <c r="AJ147">
        <v>1000.6154914285714</v>
      </c>
      <c r="AK147">
        <v>1001.7128628571429</v>
      </c>
      <c r="AL147">
        <v>1002.8102342857143</v>
      </c>
      <c r="AM147">
        <v>1003.35892</v>
      </c>
      <c r="AN147">
        <v>1003.8994</v>
      </c>
      <c r="AO147">
        <v>1004.98036</v>
      </c>
      <c r="AP147">
        <v>1006.06132</v>
      </c>
      <c r="AQ147">
        <v>1007.14228</v>
      </c>
      <c r="AR147">
        <v>1008.22324</v>
      </c>
      <c r="AS147">
        <v>1009.3042</v>
      </c>
      <c r="AT147">
        <v>1010.36892</v>
      </c>
      <c r="AU147">
        <v>1011.43364</v>
      </c>
      <c r="AV147">
        <v>1012.49836</v>
      </c>
      <c r="AW147">
        <v>1013.56308</v>
      </c>
      <c r="AX147">
        <v>1014.6278</v>
      </c>
      <c r="AY147">
        <v>1015.6757555555555</v>
      </c>
      <c r="AZ147">
        <v>1016.7237111111111</v>
      </c>
      <c r="BA147">
        <v>1017.7716666666666</v>
      </c>
      <c r="BB147">
        <v>1018.8196222222223</v>
      </c>
      <c r="BC147">
        <v>1019.3436</v>
      </c>
      <c r="BD147">
        <v>1019.85945</v>
      </c>
      <c r="BE147">
        <v>1020.89115</v>
      </c>
      <c r="BF147">
        <v>1021.9228499999999</v>
      </c>
      <c r="BG147">
        <v>1022.9545499999999</v>
      </c>
      <c r="BH147">
        <v>1023.4703999999999</v>
      </c>
      <c r="BI147">
        <v>1023.9782857142857</v>
      </c>
      <c r="BJ147">
        <v>1024.9940571428572</v>
      </c>
      <c r="BK147">
        <v>1026.0098285714284</v>
      </c>
      <c r="BL147">
        <v>1027.0255999999999</v>
      </c>
      <c r="BM147">
        <v>1028.0268000000001</v>
      </c>
      <c r="BN147">
        <v>1029.028</v>
      </c>
      <c r="BO147">
        <v>1030.0292000000002</v>
      </c>
    </row>
    <row r="148" spans="2:67" x14ac:dyDescent="0.25">
      <c r="B148">
        <v>104</v>
      </c>
      <c r="C148">
        <v>955.4</v>
      </c>
      <c r="F148">
        <v>85</v>
      </c>
      <c r="G148">
        <v>968.55</v>
      </c>
      <c r="H148">
        <v>969.682725</v>
      </c>
      <c r="I148">
        <v>970.81544999999994</v>
      </c>
      <c r="J148">
        <v>971.94817499999999</v>
      </c>
      <c r="K148">
        <v>973.08089999999993</v>
      </c>
      <c r="L148">
        <v>974.21362499999998</v>
      </c>
      <c r="M148">
        <v>975.34634999999992</v>
      </c>
      <c r="N148">
        <v>976.47907499999997</v>
      </c>
      <c r="O148">
        <v>977.61180000000002</v>
      </c>
      <c r="P148">
        <v>978.74452499999995</v>
      </c>
      <c r="Q148">
        <v>979.87725</v>
      </c>
      <c r="R148">
        <v>981.00997499999994</v>
      </c>
      <c r="S148">
        <v>982.14269999999999</v>
      </c>
      <c r="T148">
        <v>983.27542499999993</v>
      </c>
      <c r="U148">
        <v>984.40814999999998</v>
      </c>
      <c r="V148">
        <v>985.51972368421048</v>
      </c>
      <c r="W148">
        <v>986.63129736842109</v>
      </c>
      <c r="X148">
        <v>987.74287105263159</v>
      </c>
      <c r="Y148">
        <v>988.85444473684208</v>
      </c>
      <c r="Z148">
        <v>989.96601842105269</v>
      </c>
      <c r="AA148">
        <v>991.07759210526319</v>
      </c>
      <c r="AB148">
        <v>992.18916578947369</v>
      </c>
      <c r="AC148">
        <v>993.3007394736843</v>
      </c>
      <c r="AD148">
        <v>994.4123131578948</v>
      </c>
      <c r="AE148">
        <v>994.96810000000005</v>
      </c>
      <c r="AF148">
        <v>995.51569285714288</v>
      </c>
      <c r="AG148">
        <v>996.61087857142854</v>
      </c>
      <c r="AH148">
        <v>997.70606428571432</v>
      </c>
      <c r="AI148">
        <v>998.80124999999998</v>
      </c>
      <c r="AJ148">
        <v>999.89643571428564</v>
      </c>
      <c r="AK148">
        <v>1000.9916214285714</v>
      </c>
      <c r="AL148">
        <v>1002.0868071428571</v>
      </c>
      <c r="AM148">
        <v>1002.6343999999999</v>
      </c>
      <c r="AN148">
        <v>1003.173909090909</v>
      </c>
      <c r="AO148">
        <v>1004.2529272727272</v>
      </c>
      <c r="AP148">
        <v>1005.3319454545453</v>
      </c>
      <c r="AQ148">
        <v>1006.4109636363636</v>
      </c>
      <c r="AR148">
        <v>1007.4899818181817</v>
      </c>
      <c r="AS148">
        <v>1008.569</v>
      </c>
      <c r="AT148">
        <v>1009.6319999999999</v>
      </c>
      <c r="AU148">
        <v>1010.6949999999999</v>
      </c>
      <c r="AV148">
        <v>1011.758</v>
      </c>
      <c r="AW148">
        <v>1012.821</v>
      </c>
      <c r="AX148">
        <v>1013.884</v>
      </c>
      <c r="AY148">
        <v>1014.9304444444444</v>
      </c>
      <c r="AZ148">
        <v>1015.9768888888889</v>
      </c>
      <c r="BA148">
        <v>1017.0233333333334</v>
      </c>
      <c r="BB148">
        <v>1018.0697777777779</v>
      </c>
      <c r="BC148">
        <v>1018.5930000000001</v>
      </c>
      <c r="BD148">
        <v>1019.1081875000001</v>
      </c>
      <c r="BE148">
        <v>1020.1385625</v>
      </c>
      <c r="BF148">
        <v>1021.1689375</v>
      </c>
      <c r="BG148">
        <v>1022.1993124999999</v>
      </c>
      <c r="BH148">
        <v>1022.7144999999999</v>
      </c>
      <c r="BI148">
        <v>1023.2217857142856</v>
      </c>
      <c r="BJ148">
        <v>1024.2363571428571</v>
      </c>
      <c r="BK148">
        <v>1025.2509285714286</v>
      </c>
      <c r="BL148">
        <v>1026.2655</v>
      </c>
      <c r="BM148">
        <v>1027.2656666666667</v>
      </c>
      <c r="BN148">
        <v>1028.2658333333334</v>
      </c>
      <c r="BO148">
        <v>1029.2660000000001</v>
      </c>
    </row>
    <row r="149" spans="2:67" x14ac:dyDescent="0.25">
      <c r="B149">
        <v>105</v>
      </c>
      <c r="C149">
        <v>954.6</v>
      </c>
      <c r="F149">
        <v>86</v>
      </c>
      <c r="G149">
        <v>967.9</v>
      </c>
      <c r="H149">
        <v>969.03020142857144</v>
      </c>
      <c r="I149">
        <v>970.1604028571428</v>
      </c>
      <c r="J149">
        <v>971.29060428571427</v>
      </c>
      <c r="K149">
        <v>972.42080571428573</v>
      </c>
      <c r="L149">
        <v>973.55100714285709</v>
      </c>
      <c r="M149">
        <v>974.68120857142856</v>
      </c>
      <c r="N149">
        <v>975.81141000000002</v>
      </c>
      <c r="O149">
        <v>976.94161142857138</v>
      </c>
      <c r="P149">
        <v>978.07181285714285</v>
      </c>
      <c r="Q149">
        <v>979.2020142857142</v>
      </c>
      <c r="R149">
        <v>980.33221571428567</v>
      </c>
      <c r="S149">
        <v>981.46241714285713</v>
      </c>
      <c r="T149">
        <v>982.59261857142849</v>
      </c>
      <c r="U149">
        <v>983.72281999999996</v>
      </c>
      <c r="V149">
        <v>984.83187894736841</v>
      </c>
      <c r="W149">
        <v>985.94093789473675</v>
      </c>
      <c r="X149">
        <v>987.0499968421052</v>
      </c>
      <c r="Y149">
        <v>988.15905578947365</v>
      </c>
      <c r="Z149">
        <v>989.26811473684211</v>
      </c>
      <c r="AA149">
        <v>990.37717368421045</v>
      </c>
      <c r="AB149">
        <v>991.4862326315789</v>
      </c>
      <c r="AC149">
        <v>992.59529157894735</v>
      </c>
      <c r="AD149">
        <v>993.70435052631581</v>
      </c>
      <c r="AE149">
        <v>994.25887999999998</v>
      </c>
      <c r="AF149">
        <v>994.80538000000001</v>
      </c>
      <c r="AG149">
        <v>995.89837999999997</v>
      </c>
      <c r="AH149">
        <v>996.99137999999994</v>
      </c>
      <c r="AI149">
        <v>998.08438000000001</v>
      </c>
      <c r="AJ149">
        <v>999.17737999999997</v>
      </c>
      <c r="AK149">
        <v>1000.2703799999999</v>
      </c>
      <c r="AL149">
        <v>1001.3633799999999</v>
      </c>
      <c r="AM149">
        <v>1001.9098799999999</v>
      </c>
      <c r="AN149">
        <v>1002.4484181818182</v>
      </c>
      <c r="AO149">
        <v>1003.5254945454545</v>
      </c>
      <c r="AP149">
        <v>1004.6025709090909</v>
      </c>
      <c r="AQ149">
        <v>1005.6796472727273</v>
      </c>
      <c r="AR149">
        <v>1006.7567236363636</v>
      </c>
      <c r="AS149">
        <v>1007.8338</v>
      </c>
      <c r="AT149">
        <v>1008.89508</v>
      </c>
      <c r="AU149">
        <v>1009.95636</v>
      </c>
      <c r="AV149">
        <v>1011.0176399999999</v>
      </c>
      <c r="AW149">
        <v>1012.0789199999999</v>
      </c>
      <c r="AX149">
        <v>1013.1401999999999</v>
      </c>
      <c r="AY149">
        <v>1014.1851333333333</v>
      </c>
      <c r="AZ149">
        <v>1015.2300666666666</v>
      </c>
      <c r="BA149">
        <v>1016.275</v>
      </c>
      <c r="BB149">
        <v>1017.3199333333333</v>
      </c>
      <c r="BC149">
        <v>1017.8424</v>
      </c>
      <c r="BD149">
        <v>1018.356925</v>
      </c>
      <c r="BE149">
        <v>1019.3859749999999</v>
      </c>
      <c r="BF149">
        <v>1020.415025</v>
      </c>
      <c r="BG149">
        <v>1021.4440749999999</v>
      </c>
      <c r="BH149">
        <v>1021.9585999999999</v>
      </c>
      <c r="BI149">
        <v>1022.4652857142856</v>
      </c>
      <c r="BJ149">
        <v>1023.4786571428571</v>
      </c>
      <c r="BK149">
        <v>1024.4920285714286</v>
      </c>
      <c r="BL149">
        <v>1025.5054</v>
      </c>
      <c r="BM149">
        <v>1026.5045333333333</v>
      </c>
      <c r="BN149">
        <v>1027.5036666666667</v>
      </c>
      <c r="BO149">
        <v>1028.5028</v>
      </c>
    </row>
    <row r="150" spans="2:67" x14ac:dyDescent="0.25">
      <c r="B150">
        <v>106</v>
      </c>
      <c r="C150">
        <v>953.9</v>
      </c>
      <c r="F150">
        <v>87</v>
      </c>
      <c r="G150">
        <v>967.25</v>
      </c>
      <c r="H150">
        <v>968.37767785714288</v>
      </c>
      <c r="I150">
        <v>969.50535571428566</v>
      </c>
      <c r="J150">
        <v>970.63303357142854</v>
      </c>
      <c r="K150">
        <v>971.76071142857143</v>
      </c>
      <c r="L150">
        <v>972.88838928571431</v>
      </c>
      <c r="M150">
        <v>974.01606714285708</v>
      </c>
      <c r="N150">
        <v>975.14374499999997</v>
      </c>
      <c r="O150">
        <v>976.27142285714285</v>
      </c>
      <c r="P150">
        <v>977.39910071428562</v>
      </c>
      <c r="Q150">
        <v>978.52677857142851</v>
      </c>
      <c r="R150">
        <v>979.65445642857139</v>
      </c>
      <c r="S150">
        <v>980.78213428571428</v>
      </c>
      <c r="T150">
        <v>981.90981214285705</v>
      </c>
      <c r="U150">
        <v>983.03748999999993</v>
      </c>
      <c r="V150">
        <v>984.14403421052623</v>
      </c>
      <c r="W150">
        <v>985.25057842105264</v>
      </c>
      <c r="X150">
        <v>986.35712263157893</v>
      </c>
      <c r="Y150">
        <v>987.46366684210523</v>
      </c>
      <c r="Z150">
        <v>988.57021105263152</v>
      </c>
      <c r="AA150">
        <v>989.67675526315793</v>
      </c>
      <c r="AB150">
        <v>990.78329947368422</v>
      </c>
      <c r="AC150">
        <v>991.88984368421052</v>
      </c>
      <c r="AD150">
        <v>992.99638789473681</v>
      </c>
      <c r="AE150">
        <v>993.54966000000002</v>
      </c>
      <c r="AF150">
        <v>994.09506714285715</v>
      </c>
      <c r="AG150">
        <v>995.18588142857141</v>
      </c>
      <c r="AH150">
        <v>996.27669571428567</v>
      </c>
      <c r="AI150">
        <v>997.36751000000004</v>
      </c>
      <c r="AJ150">
        <v>998.4583242857143</v>
      </c>
      <c r="AK150">
        <v>999.54913857142856</v>
      </c>
      <c r="AL150">
        <v>1000.6399528571428</v>
      </c>
      <c r="AM150">
        <v>1001.1853599999999</v>
      </c>
      <c r="AN150">
        <v>1001.7229272727272</v>
      </c>
      <c r="AO150">
        <v>1002.7980618181817</v>
      </c>
      <c r="AP150">
        <v>1003.8731963636363</v>
      </c>
      <c r="AQ150">
        <v>1004.9483309090909</v>
      </c>
      <c r="AR150">
        <v>1006.0234654545454</v>
      </c>
      <c r="AS150">
        <v>1007.0986</v>
      </c>
      <c r="AT150">
        <v>1008.1581600000001</v>
      </c>
      <c r="AU150">
        <v>1009.21772</v>
      </c>
      <c r="AV150">
        <v>1010.27728</v>
      </c>
      <c r="AW150">
        <v>1011.3368399999999</v>
      </c>
      <c r="AX150">
        <v>1012.3964</v>
      </c>
      <c r="AY150">
        <v>1013.4398222222222</v>
      </c>
      <c r="AZ150">
        <v>1014.4832444444445</v>
      </c>
      <c r="BA150">
        <v>1015.5266666666666</v>
      </c>
      <c r="BB150">
        <v>1016.5700888888889</v>
      </c>
      <c r="BC150">
        <v>1017.0918</v>
      </c>
      <c r="BD150">
        <v>1017.6056625</v>
      </c>
      <c r="BE150">
        <v>1018.6333875</v>
      </c>
      <c r="BF150">
        <v>1019.6611124999999</v>
      </c>
      <c r="BG150">
        <v>1020.6888375</v>
      </c>
      <c r="BH150">
        <v>1021.2026999999999</v>
      </c>
      <c r="BI150">
        <v>1021.7087857142857</v>
      </c>
      <c r="BJ150">
        <v>1022.7209571428572</v>
      </c>
      <c r="BK150">
        <v>1023.7331285714286</v>
      </c>
      <c r="BL150">
        <v>1024.7453</v>
      </c>
      <c r="BM150">
        <v>1025.7434000000001</v>
      </c>
      <c r="BN150">
        <v>1026.7415000000001</v>
      </c>
      <c r="BO150">
        <v>1027.7396000000001</v>
      </c>
    </row>
    <row r="151" spans="2:67" x14ac:dyDescent="0.25">
      <c r="B151">
        <v>107</v>
      </c>
      <c r="C151">
        <v>953.2</v>
      </c>
      <c r="F151">
        <v>88</v>
      </c>
      <c r="G151">
        <v>966.59999999999991</v>
      </c>
      <c r="H151">
        <v>967.72515428571421</v>
      </c>
      <c r="I151">
        <v>968.85030857142851</v>
      </c>
      <c r="J151">
        <v>969.97546285714282</v>
      </c>
      <c r="K151">
        <v>971.10061714285712</v>
      </c>
      <c r="L151">
        <v>972.22577142857142</v>
      </c>
      <c r="M151">
        <v>973.35092571428572</v>
      </c>
      <c r="N151">
        <v>974.47607999999991</v>
      </c>
      <c r="O151">
        <v>975.60123428571421</v>
      </c>
      <c r="P151">
        <v>976.72638857142852</v>
      </c>
      <c r="Q151">
        <v>977.85154285714282</v>
      </c>
      <c r="R151">
        <v>978.97669714285712</v>
      </c>
      <c r="S151">
        <v>980.10185142857142</v>
      </c>
      <c r="T151">
        <v>981.22700571428572</v>
      </c>
      <c r="U151">
        <v>982.35216000000003</v>
      </c>
      <c r="V151">
        <v>983.45618947368428</v>
      </c>
      <c r="W151">
        <v>984.56021894736841</v>
      </c>
      <c r="X151">
        <v>985.66424842105266</v>
      </c>
      <c r="Y151">
        <v>986.76827789473691</v>
      </c>
      <c r="Z151">
        <v>987.87230736842105</v>
      </c>
      <c r="AA151">
        <v>988.9763368421053</v>
      </c>
      <c r="AB151">
        <v>990.08036631578955</v>
      </c>
      <c r="AC151">
        <v>991.18439578947368</v>
      </c>
      <c r="AD151">
        <v>992.28842526315793</v>
      </c>
      <c r="AE151">
        <v>992.84044000000006</v>
      </c>
      <c r="AF151">
        <v>993.38475428571428</v>
      </c>
      <c r="AG151">
        <v>994.47338285714295</v>
      </c>
      <c r="AH151">
        <v>995.5620114285714</v>
      </c>
      <c r="AI151">
        <v>996.65064000000007</v>
      </c>
      <c r="AJ151">
        <v>997.73926857142851</v>
      </c>
      <c r="AK151">
        <v>998.82789714285718</v>
      </c>
      <c r="AL151">
        <v>999.91652571428563</v>
      </c>
      <c r="AM151">
        <v>1000.46084</v>
      </c>
      <c r="AN151">
        <v>1000.9974363636363</v>
      </c>
      <c r="AO151">
        <v>1002.0706290909091</v>
      </c>
      <c r="AP151">
        <v>1003.1438218181818</v>
      </c>
      <c r="AQ151">
        <v>1004.2170145454546</v>
      </c>
      <c r="AR151">
        <v>1005.2902072727273</v>
      </c>
      <c r="AS151">
        <v>1006.3634000000001</v>
      </c>
      <c r="AT151">
        <v>1007.42124</v>
      </c>
      <c r="AU151">
        <v>1008.4790800000001</v>
      </c>
      <c r="AV151">
        <v>1009.53692</v>
      </c>
      <c r="AW151">
        <v>1010.5947600000001</v>
      </c>
      <c r="AX151">
        <v>1011.6526</v>
      </c>
      <c r="AY151">
        <v>1012.6945111111112</v>
      </c>
      <c r="AZ151">
        <v>1013.7364222222222</v>
      </c>
      <c r="BA151">
        <v>1014.7783333333334</v>
      </c>
      <c r="BB151">
        <v>1015.8202444444445</v>
      </c>
      <c r="BC151">
        <v>1016.3412000000001</v>
      </c>
      <c r="BD151">
        <v>1016.8544000000001</v>
      </c>
      <c r="BE151">
        <v>1017.8808</v>
      </c>
      <c r="BF151">
        <v>1018.9072</v>
      </c>
      <c r="BG151">
        <v>1019.9336</v>
      </c>
      <c r="BH151">
        <v>1020.4467999999999</v>
      </c>
      <c r="BI151">
        <v>1020.9522857142857</v>
      </c>
      <c r="BJ151">
        <v>1021.9632571428572</v>
      </c>
      <c r="BK151">
        <v>1022.9742285714286</v>
      </c>
      <c r="BL151">
        <v>1023.9852000000001</v>
      </c>
      <c r="BM151">
        <v>1024.9822666666666</v>
      </c>
      <c r="BN151">
        <v>1025.9793333333334</v>
      </c>
      <c r="BO151">
        <v>1026.9764</v>
      </c>
    </row>
    <row r="152" spans="2:67" x14ac:dyDescent="0.25">
      <c r="B152">
        <v>108</v>
      </c>
      <c r="C152">
        <v>952.5</v>
      </c>
      <c r="F152">
        <v>89</v>
      </c>
      <c r="G152">
        <v>965.94999999999993</v>
      </c>
      <c r="H152">
        <v>967.07263071428565</v>
      </c>
      <c r="I152">
        <v>968.19526142857137</v>
      </c>
      <c r="J152">
        <v>969.31789214285709</v>
      </c>
      <c r="K152">
        <v>970.44052285714281</v>
      </c>
      <c r="L152">
        <v>971.56315357142853</v>
      </c>
      <c r="M152">
        <v>972.68578428571425</v>
      </c>
      <c r="N152">
        <v>973.80841499999997</v>
      </c>
      <c r="O152">
        <v>974.93104571428569</v>
      </c>
      <c r="P152">
        <v>976.05367642857141</v>
      </c>
      <c r="Q152">
        <v>977.17630714285713</v>
      </c>
      <c r="R152">
        <v>978.29893785714285</v>
      </c>
      <c r="S152">
        <v>979.42156857142857</v>
      </c>
      <c r="T152">
        <v>980.54419928571428</v>
      </c>
      <c r="U152">
        <v>981.66683</v>
      </c>
      <c r="V152">
        <v>982.7683447368421</v>
      </c>
      <c r="W152">
        <v>983.86985947368419</v>
      </c>
      <c r="X152">
        <v>984.97137421052628</v>
      </c>
      <c r="Y152">
        <v>986.07288894736837</v>
      </c>
      <c r="Z152">
        <v>987.17440368421057</v>
      </c>
      <c r="AA152">
        <v>988.27591842105267</v>
      </c>
      <c r="AB152">
        <v>989.37743315789476</v>
      </c>
      <c r="AC152">
        <v>990.47894789473685</v>
      </c>
      <c r="AD152">
        <v>991.58046263157894</v>
      </c>
      <c r="AE152">
        <v>992.13121999999998</v>
      </c>
      <c r="AF152">
        <v>992.67444142857141</v>
      </c>
      <c r="AG152">
        <v>993.76088428571427</v>
      </c>
      <c r="AH152">
        <v>994.84732714285713</v>
      </c>
      <c r="AI152">
        <v>995.93376999999998</v>
      </c>
      <c r="AJ152">
        <v>997.02021285714284</v>
      </c>
      <c r="AK152">
        <v>998.10665571428569</v>
      </c>
      <c r="AL152">
        <v>999.19309857142855</v>
      </c>
      <c r="AM152">
        <v>999.73631999999998</v>
      </c>
      <c r="AN152">
        <v>1000.2719454545454</v>
      </c>
      <c r="AO152">
        <v>1001.3431963636364</v>
      </c>
      <c r="AP152">
        <v>1002.4144472727272</v>
      </c>
      <c r="AQ152">
        <v>1003.4856981818182</v>
      </c>
      <c r="AR152">
        <v>1004.556949090909</v>
      </c>
      <c r="AS152">
        <v>1005.6282</v>
      </c>
      <c r="AT152">
        <v>1006.68432</v>
      </c>
      <c r="AU152">
        <v>1007.7404399999999</v>
      </c>
      <c r="AV152">
        <v>1008.79656</v>
      </c>
      <c r="AW152">
        <v>1009.85268</v>
      </c>
      <c r="AX152">
        <v>1010.9087999999999</v>
      </c>
      <c r="AY152">
        <v>1011.9491999999999</v>
      </c>
      <c r="AZ152">
        <v>1012.9896</v>
      </c>
      <c r="BA152">
        <v>1014.03</v>
      </c>
      <c r="BB152">
        <v>1015.0703999999999</v>
      </c>
      <c r="BC152">
        <v>1015.5906</v>
      </c>
      <c r="BD152">
        <v>1016.1031375</v>
      </c>
      <c r="BE152">
        <v>1017.1282125</v>
      </c>
      <c r="BF152">
        <v>1018.1532874999999</v>
      </c>
      <c r="BG152">
        <v>1019.1783624999999</v>
      </c>
      <c r="BH152">
        <v>1019.6908999999999</v>
      </c>
      <c r="BI152">
        <v>1020.1957857142856</v>
      </c>
      <c r="BJ152">
        <v>1021.2055571428571</v>
      </c>
      <c r="BK152">
        <v>1022.2153285714286</v>
      </c>
      <c r="BL152">
        <v>1023.2251</v>
      </c>
      <c r="BM152">
        <v>1024.2211333333335</v>
      </c>
      <c r="BN152">
        <v>1025.2171666666668</v>
      </c>
      <c r="BO152">
        <v>1026.2132000000001</v>
      </c>
    </row>
    <row r="153" spans="2:67" x14ac:dyDescent="0.25">
      <c r="B153">
        <v>109</v>
      </c>
      <c r="C153">
        <v>951.7</v>
      </c>
      <c r="F153">
        <v>90</v>
      </c>
      <c r="G153">
        <v>965.3</v>
      </c>
      <c r="H153">
        <v>966.42010714285709</v>
      </c>
      <c r="I153">
        <v>967.54021428571423</v>
      </c>
      <c r="J153">
        <v>968.66032142857136</v>
      </c>
      <c r="K153">
        <v>969.7804285714285</v>
      </c>
      <c r="L153">
        <v>970.90053571428564</v>
      </c>
      <c r="M153">
        <v>972.02064285714278</v>
      </c>
      <c r="N153">
        <v>973.14075000000003</v>
      </c>
      <c r="O153">
        <v>974.26085714285716</v>
      </c>
      <c r="P153">
        <v>975.3809642857143</v>
      </c>
      <c r="Q153">
        <v>976.50107142857144</v>
      </c>
      <c r="R153">
        <v>977.62117857142857</v>
      </c>
      <c r="S153">
        <v>978.74128571428571</v>
      </c>
      <c r="T153">
        <v>979.86139285714285</v>
      </c>
      <c r="U153">
        <v>980.98149999999998</v>
      </c>
      <c r="V153">
        <v>982.08050000000003</v>
      </c>
      <c r="W153">
        <v>983.17949999999996</v>
      </c>
      <c r="X153">
        <v>984.27850000000001</v>
      </c>
      <c r="Y153">
        <v>985.37750000000005</v>
      </c>
      <c r="Z153">
        <v>986.47649999999999</v>
      </c>
      <c r="AA153">
        <v>987.57550000000003</v>
      </c>
      <c r="AB153">
        <v>988.67449999999997</v>
      </c>
      <c r="AC153">
        <v>989.77350000000001</v>
      </c>
      <c r="AD153">
        <v>990.87250000000006</v>
      </c>
      <c r="AE153">
        <v>991.42200000000003</v>
      </c>
      <c r="AF153">
        <v>991.96412857142855</v>
      </c>
      <c r="AG153">
        <v>993.0483857142857</v>
      </c>
      <c r="AH153">
        <v>994.13264285714286</v>
      </c>
      <c r="AI153">
        <v>995.21690000000001</v>
      </c>
      <c r="AJ153">
        <v>996.30115714285716</v>
      </c>
      <c r="AK153">
        <v>997.38541428571432</v>
      </c>
      <c r="AL153">
        <v>998.46967142857147</v>
      </c>
      <c r="AM153">
        <v>999.01179999999999</v>
      </c>
      <c r="AN153">
        <v>999.54645454545459</v>
      </c>
      <c r="AO153">
        <v>1000.6157636363637</v>
      </c>
      <c r="AP153">
        <v>1001.6850727272728</v>
      </c>
      <c r="AQ153">
        <v>1002.7543818181819</v>
      </c>
      <c r="AR153">
        <v>1003.8236909090909</v>
      </c>
      <c r="AS153">
        <v>1004.893</v>
      </c>
      <c r="AT153">
        <v>1005.9474</v>
      </c>
      <c r="AU153">
        <v>1007.0018</v>
      </c>
      <c r="AV153">
        <v>1008.0562</v>
      </c>
      <c r="AW153">
        <v>1009.1106</v>
      </c>
      <c r="AX153">
        <v>1010.165</v>
      </c>
      <c r="AY153">
        <v>1011.2038888888889</v>
      </c>
      <c r="AZ153">
        <v>1012.2427777777777</v>
      </c>
      <c r="BA153">
        <v>1013.2816666666666</v>
      </c>
      <c r="BB153">
        <v>1014.3205555555555</v>
      </c>
      <c r="BC153">
        <v>1014.84</v>
      </c>
      <c r="BD153">
        <v>1015.3518750000001</v>
      </c>
      <c r="BE153">
        <v>1016.375625</v>
      </c>
      <c r="BF153">
        <v>1017.399375</v>
      </c>
      <c r="BG153">
        <v>1018.4231249999999</v>
      </c>
      <c r="BH153">
        <v>1018.9349999999999</v>
      </c>
      <c r="BI153">
        <v>1019.4392857142857</v>
      </c>
      <c r="BJ153">
        <v>1020.4478571428572</v>
      </c>
      <c r="BK153">
        <v>1021.4564285714285</v>
      </c>
      <c r="BL153">
        <v>1022.465</v>
      </c>
      <c r="BM153">
        <v>1023.46</v>
      </c>
      <c r="BN153">
        <v>1024.4549999999999</v>
      </c>
      <c r="BO153">
        <v>1025.45</v>
      </c>
    </row>
    <row r="154" spans="2:67" x14ac:dyDescent="0.25">
      <c r="B154">
        <v>110</v>
      </c>
      <c r="C154">
        <v>951</v>
      </c>
      <c r="F154">
        <v>91</v>
      </c>
      <c r="G154">
        <v>964.59999999999991</v>
      </c>
      <c r="H154">
        <v>965.71795642857137</v>
      </c>
      <c r="I154">
        <v>966.83591285714283</v>
      </c>
      <c r="J154">
        <v>967.95386928571418</v>
      </c>
      <c r="K154">
        <v>969.07182571428564</v>
      </c>
      <c r="L154">
        <v>970.1897821428571</v>
      </c>
      <c r="M154">
        <v>971.30773857142856</v>
      </c>
      <c r="N154">
        <v>972.42569499999991</v>
      </c>
      <c r="O154">
        <v>973.54365142857137</v>
      </c>
      <c r="P154">
        <v>974.66160785714283</v>
      </c>
      <c r="Q154">
        <v>975.77956428571429</v>
      </c>
      <c r="R154">
        <v>976.89752071428575</v>
      </c>
      <c r="S154">
        <v>978.01547714285709</v>
      </c>
      <c r="T154">
        <v>979.13343357142855</v>
      </c>
      <c r="U154">
        <v>980.25139000000001</v>
      </c>
      <c r="V154">
        <v>981.34833736842108</v>
      </c>
      <c r="W154">
        <v>982.44528473684215</v>
      </c>
      <c r="X154">
        <v>983.54223210526322</v>
      </c>
      <c r="Y154">
        <v>984.63917947368429</v>
      </c>
      <c r="Z154">
        <v>985.73612684210525</v>
      </c>
      <c r="AA154">
        <v>986.83307421052632</v>
      </c>
      <c r="AB154">
        <v>987.93002157894739</v>
      </c>
      <c r="AC154">
        <v>989.02696894736846</v>
      </c>
      <c r="AD154">
        <v>990.12391631578953</v>
      </c>
      <c r="AE154">
        <v>990.67239000000006</v>
      </c>
      <c r="AF154">
        <v>991.21365071428579</v>
      </c>
      <c r="AG154">
        <v>992.29617214285724</v>
      </c>
      <c r="AH154">
        <v>993.37869357142858</v>
      </c>
      <c r="AI154">
        <v>994.46121500000004</v>
      </c>
      <c r="AJ154">
        <v>995.54373642857149</v>
      </c>
      <c r="AK154">
        <v>996.62625785714283</v>
      </c>
      <c r="AL154">
        <v>997.70877928571429</v>
      </c>
      <c r="AM154">
        <v>998.25004000000001</v>
      </c>
      <c r="AN154">
        <v>998.78395090909089</v>
      </c>
      <c r="AO154">
        <v>999.85177272727276</v>
      </c>
      <c r="AP154">
        <v>1000.9195945454545</v>
      </c>
      <c r="AQ154">
        <v>1001.9874163636364</v>
      </c>
      <c r="AR154">
        <v>1003.0552381818181</v>
      </c>
      <c r="AS154">
        <v>1004.12306</v>
      </c>
      <c r="AT154">
        <v>1005.176168</v>
      </c>
      <c r="AU154">
        <v>1006.229276</v>
      </c>
      <c r="AV154">
        <v>1007.282384</v>
      </c>
      <c r="AW154">
        <v>1008.335492</v>
      </c>
      <c r="AX154">
        <v>1009.3886</v>
      </c>
      <c r="AY154">
        <v>1010.4264000000001</v>
      </c>
      <c r="AZ154">
        <v>1011.4642</v>
      </c>
      <c r="BA154">
        <v>1012.5020000000001</v>
      </c>
      <c r="BB154">
        <v>1013.5398</v>
      </c>
      <c r="BC154">
        <v>1014.0587</v>
      </c>
      <c r="BD154">
        <v>1014.5701</v>
      </c>
      <c r="BE154">
        <v>1015.5929</v>
      </c>
      <c r="BF154">
        <v>1016.6156999999999</v>
      </c>
      <c r="BG154">
        <v>1017.6384999999999</v>
      </c>
      <c r="BH154">
        <v>1018.1498999999999</v>
      </c>
      <c r="BI154">
        <v>1018.6537999999999</v>
      </c>
      <c r="BJ154">
        <v>1019.6616</v>
      </c>
      <c r="BK154">
        <v>1020.6694</v>
      </c>
      <c r="BL154">
        <v>1021.6772000000001</v>
      </c>
      <c r="BM154">
        <v>1022.6715333333334</v>
      </c>
      <c r="BN154">
        <v>1023.6658666666667</v>
      </c>
      <c r="BO154">
        <v>1024.6602</v>
      </c>
    </row>
    <row r="155" spans="2:67" x14ac:dyDescent="0.25">
      <c r="B155">
        <v>111</v>
      </c>
      <c r="C155">
        <v>950.2</v>
      </c>
      <c r="F155">
        <v>92</v>
      </c>
      <c r="G155">
        <v>963.9</v>
      </c>
      <c r="H155">
        <v>965.01580571428565</v>
      </c>
      <c r="I155">
        <v>966.13161142857143</v>
      </c>
      <c r="J155">
        <v>967.2474171428571</v>
      </c>
      <c r="K155">
        <v>968.36322285714277</v>
      </c>
      <c r="L155">
        <v>969.47902857142856</v>
      </c>
      <c r="M155">
        <v>970.59483428571423</v>
      </c>
      <c r="N155">
        <v>971.71064000000001</v>
      </c>
      <c r="O155">
        <v>972.82644571428568</v>
      </c>
      <c r="P155">
        <v>973.94225142857135</v>
      </c>
      <c r="Q155">
        <v>975.05805714285714</v>
      </c>
      <c r="R155">
        <v>976.17386285714281</v>
      </c>
      <c r="S155">
        <v>977.28966857142848</v>
      </c>
      <c r="T155">
        <v>978.40547428571426</v>
      </c>
      <c r="U155">
        <v>979.52127999999993</v>
      </c>
      <c r="V155">
        <v>980.61617473684203</v>
      </c>
      <c r="W155">
        <v>981.71106947368412</v>
      </c>
      <c r="X155">
        <v>982.80596421052621</v>
      </c>
      <c r="Y155">
        <v>983.90085894736842</v>
      </c>
      <c r="Z155">
        <v>984.99575368421051</v>
      </c>
      <c r="AA155">
        <v>986.09064842105261</v>
      </c>
      <c r="AB155">
        <v>987.1855431578947</v>
      </c>
      <c r="AC155">
        <v>988.28043789473679</v>
      </c>
      <c r="AD155">
        <v>989.37533263157889</v>
      </c>
      <c r="AE155">
        <v>989.92277999999999</v>
      </c>
      <c r="AF155">
        <v>990.46317285714281</v>
      </c>
      <c r="AG155">
        <v>991.54395857142856</v>
      </c>
      <c r="AH155">
        <v>992.62474428571431</v>
      </c>
      <c r="AI155">
        <v>993.70552999999995</v>
      </c>
      <c r="AJ155">
        <v>994.78631571428571</v>
      </c>
      <c r="AK155">
        <v>995.86710142857146</v>
      </c>
      <c r="AL155">
        <v>996.94788714285721</v>
      </c>
      <c r="AM155">
        <v>997.48828000000003</v>
      </c>
      <c r="AN155">
        <v>998.0214472727273</v>
      </c>
      <c r="AO155">
        <v>999.08778181818184</v>
      </c>
      <c r="AP155">
        <v>1000.1541163636364</v>
      </c>
      <c r="AQ155">
        <v>1001.2204509090909</v>
      </c>
      <c r="AR155">
        <v>1002.2867854545455</v>
      </c>
      <c r="AS155">
        <v>1003.35312</v>
      </c>
      <c r="AT155">
        <v>1004.404936</v>
      </c>
      <c r="AU155">
        <v>1005.4567519999999</v>
      </c>
      <c r="AV155">
        <v>1006.508568</v>
      </c>
      <c r="AW155">
        <v>1007.5603839999999</v>
      </c>
      <c r="AX155">
        <v>1008.6121999999999</v>
      </c>
      <c r="AY155">
        <v>1009.648911111111</v>
      </c>
      <c r="AZ155">
        <v>1010.6856222222222</v>
      </c>
      <c r="BA155">
        <v>1011.7223333333334</v>
      </c>
      <c r="BB155">
        <v>1012.7590444444445</v>
      </c>
      <c r="BC155">
        <v>1013.2774000000001</v>
      </c>
      <c r="BD155">
        <v>1013.788325</v>
      </c>
      <c r="BE155">
        <v>1014.8101750000001</v>
      </c>
      <c r="BF155">
        <v>1015.8320249999999</v>
      </c>
      <c r="BG155">
        <v>1016.853875</v>
      </c>
      <c r="BH155">
        <v>1017.3647999999999</v>
      </c>
      <c r="BI155">
        <v>1017.8683142857143</v>
      </c>
      <c r="BJ155">
        <v>1018.8753428571429</v>
      </c>
      <c r="BK155">
        <v>1019.8823714285714</v>
      </c>
      <c r="BL155">
        <v>1020.8894</v>
      </c>
      <c r="BM155">
        <v>1021.8830666666667</v>
      </c>
      <c r="BN155">
        <v>1022.8767333333334</v>
      </c>
      <c r="BO155">
        <v>1023.8704</v>
      </c>
    </row>
    <row r="156" spans="2:67" x14ac:dyDescent="0.25">
      <c r="B156">
        <v>112</v>
      </c>
      <c r="C156">
        <v>949.4</v>
      </c>
      <c r="F156">
        <v>93</v>
      </c>
      <c r="G156">
        <v>963.19999999999993</v>
      </c>
      <c r="H156">
        <v>964.31365499999993</v>
      </c>
      <c r="I156">
        <v>965.42730999999992</v>
      </c>
      <c r="J156">
        <v>966.54096499999991</v>
      </c>
      <c r="K156">
        <v>967.65461999999991</v>
      </c>
      <c r="L156">
        <v>968.7682749999999</v>
      </c>
      <c r="M156">
        <v>969.8819299999999</v>
      </c>
      <c r="N156">
        <v>970.99558500000001</v>
      </c>
      <c r="O156">
        <v>972.10924</v>
      </c>
      <c r="P156">
        <v>973.22289499999999</v>
      </c>
      <c r="Q156">
        <v>974.33654999999999</v>
      </c>
      <c r="R156">
        <v>975.45020499999998</v>
      </c>
      <c r="S156">
        <v>976.56385999999998</v>
      </c>
      <c r="T156">
        <v>977.67751499999997</v>
      </c>
      <c r="U156">
        <v>978.79116999999997</v>
      </c>
      <c r="V156">
        <v>979.88401210526308</v>
      </c>
      <c r="W156">
        <v>980.97685421052631</v>
      </c>
      <c r="X156">
        <v>982.06969631578943</v>
      </c>
      <c r="Y156">
        <v>983.16253842105266</v>
      </c>
      <c r="Z156">
        <v>984.25538052631578</v>
      </c>
      <c r="AA156">
        <v>985.34822263157901</v>
      </c>
      <c r="AB156">
        <v>986.44106473684212</v>
      </c>
      <c r="AC156">
        <v>987.53390684210524</v>
      </c>
      <c r="AD156">
        <v>988.62674894736847</v>
      </c>
      <c r="AE156">
        <v>989.17317000000003</v>
      </c>
      <c r="AF156">
        <v>989.71269500000005</v>
      </c>
      <c r="AG156">
        <v>990.79174499999999</v>
      </c>
      <c r="AH156">
        <v>991.87079500000004</v>
      </c>
      <c r="AI156">
        <v>992.94984499999998</v>
      </c>
      <c r="AJ156">
        <v>994.02889499999992</v>
      </c>
      <c r="AK156">
        <v>995.10794499999997</v>
      </c>
      <c r="AL156">
        <v>996.18699499999991</v>
      </c>
      <c r="AM156">
        <v>996.72651999999994</v>
      </c>
      <c r="AN156">
        <v>997.2589436363636</v>
      </c>
      <c r="AO156">
        <v>998.3237909090908</v>
      </c>
      <c r="AP156">
        <v>999.38863818181812</v>
      </c>
      <c r="AQ156">
        <v>1000.4534854545454</v>
      </c>
      <c r="AR156">
        <v>1001.5183327272727</v>
      </c>
      <c r="AS156">
        <v>1002.58318</v>
      </c>
      <c r="AT156">
        <v>1003.633704</v>
      </c>
      <c r="AU156">
        <v>1004.684228</v>
      </c>
      <c r="AV156">
        <v>1005.734752</v>
      </c>
      <c r="AW156">
        <v>1006.785276</v>
      </c>
      <c r="AX156">
        <v>1007.8357999999999</v>
      </c>
      <c r="AY156">
        <v>1008.8714222222222</v>
      </c>
      <c r="AZ156">
        <v>1009.9070444444444</v>
      </c>
      <c r="BA156">
        <v>1010.9426666666667</v>
      </c>
      <c r="BB156">
        <v>1011.978288888889</v>
      </c>
      <c r="BC156">
        <v>1012.4961000000001</v>
      </c>
      <c r="BD156">
        <v>1013.0065500000001</v>
      </c>
      <c r="BE156">
        <v>1014.02745</v>
      </c>
      <c r="BF156">
        <v>1015.04835</v>
      </c>
      <c r="BG156">
        <v>1016.06925</v>
      </c>
      <c r="BH156">
        <v>1016.5797</v>
      </c>
      <c r="BI156">
        <v>1017.0828285714285</v>
      </c>
      <c r="BJ156">
        <v>1018.0890857142857</v>
      </c>
      <c r="BK156">
        <v>1019.0953428571428</v>
      </c>
      <c r="BL156">
        <v>1020.1016</v>
      </c>
      <c r="BM156">
        <v>1021.0946</v>
      </c>
      <c r="BN156">
        <v>1022.0876</v>
      </c>
      <c r="BO156">
        <v>1023.0806</v>
      </c>
    </row>
    <row r="157" spans="2:67" x14ac:dyDescent="0.25">
      <c r="B157">
        <v>113</v>
      </c>
      <c r="C157">
        <v>948.6</v>
      </c>
      <c r="F157">
        <v>94</v>
      </c>
      <c r="G157">
        <v>962.5</v>
      </c>
      <c r="H157">
        <v>963.61150428571432</v>
      </c>
      <c r="I157">
        <v>964.72300857142852</v>
      </c>
      <c r="J157">
        <v>965.83451285714284</v>
      </c>
      <c r="K157">
        <v>966.94601714285716</v>
      </c>
      <c r="L157">
        <v>968.05752142857148</v>
      </c>
      <c r="M157">
        <v>969.16902571428568</v>
      </c>
      <c r="N157">
        <v>970.28053</v>
      </c>
      <c r="O157">
        <v>971.39203428571432</v>
      </c>
      <c r="P157">
        <v>972.50353857142852</v>
      </c>
      <c r="Q157">
        <v>973.61504285714284</v>
      </c>
      <c r="R157">
        <v>974.72654714285716</v>
      </c>
      <c r="S157">
        <v>975.83805142857148</v>
      </c>
      <c r="T157">
        <v>976.94955571428568</v>
      </c>
      <c r="U157">
        <v>978.06106</v>
      </c>
      <c r="V157">
        <v>979.15184947368425</v>
      </c>
      <c r="W157">
        <v>980.24263894736839</v>
      </c>
      <c r="X157">
        <v>981.33342842105264</v>
      </c>
      <c r="Y157">
        <v>982.42421789473678</v>
      </c>
      <c r="Z157">
        <v>983.51500736842104</v>
      </c>
      <c r="AA157">
        <v>984.60579684210518</v>
      </c>
      <c r="AB157">
        <v>985.69658631578943</v>
      </c>
      <c r="AC157">
        <v>986.78737578947369</v>
      </c>
      <c r="AD157">
        <v>987.87816526315783</v>
      </c>
      <c r="AE157">
        <v>988.42355999999995</v>
      </c>
      <c r="AF157">
        <v>988.96221714285707</v>
      </c>
      <c r="AG157">
        <v>990.03953142857142</v>
      </c>
      <c r="AH157">
        <v>991.11684571428566</v>
      </c>
      <c r="AI157">
        <v>992.1941599999999</v>
      </c>
      <c r="AJ157">
        <v>993.27147428571425</v>
      </c>
      <c r="AK157">
        <v>994.34878857142849</v>
      </c>
      <c r="AL157">
        <v>995.42610285714284</v>
      </c>
      <c r="AM157">
        <v>995.96475999999996</v>
      </c>
      <c r="AN157">
        <v>996.49644000000001</v>
      </c>
      <c r="AO157">
        <v>997.5598</v>
      </c>
      <c r="AP157">
        <v>998.62315999999998</v>
      </c>
      <c r="AQ157">
        <v>999.68651999999997</v>
      </c>
      <c r="AR157">
        <v>1000.74988</v>
      </c>
      <c r="AS157">
        <v>1001.81324</v>
      </c>
      <c r="AT157">
        <v>1002.8624719999999</v>
      </c>
      <c r="AU157">
        <v>1003.911704</v>
      </c>
      <c r="AV157">
        <v>1004.9609359999999</v>
      </c>
      <c r="AW157">
        <v>1006.010168</v>
      </c>
      <c r="AX157">
        <v>1007.0594</v>
      </c>
      <c r="AY157">
        <v>1008.0939333333333</v>
      </c>
      <c r="AZ157">
        <v>1009.1284666666667</v>
      </c>
      <c r="BA157">
        <v>1010.163</v>
      </c>
      <c r="BB157">
        <v>1011.1975333333334</v>
      </c>
      <c r="BC157">
        <v>1011.7148000000001</v>
      </c>
      <c r="BD157">
        <v>1012.224775</v>
      </c>
      <c r="BE157">
        <v>1013.244725</v>
      </c>
      <c r="BF157">
        <v>1014.264675</v>
      </c>
      <c r="BG157">
        <v>1015.284625</v>
      </c>
      <c r="BH157">
        <v>1015.7945999999999</v>
      </c>
      <c r="BI157">
        <v>1016.2973428571428</v>
      </c>
      <c r="BJ157">
        <v>1017.3028285714286</v>
      </c>
      <c r="BK157">
        <v>1018.3083142857142</v>
      </c>
      <c r="BL157">
        <v>1019.3138</v>
      </c>
      <c r="BM157">
        <v>1020.3061333333334</v>
      </c>
      <c r="BN157">
        <v>1021.2984666666666</v>
      </c>
      <c r="BO157">
        <v>1022.2908</v>
      </c>
    </row>
    <row r="158" spans="2:67" x14ac:dyDescent="0.25">
      <c r="B158">
        <v>114</v>
      </c>
      <c r="C158">
        <v>947.8</v>
      </c>
      <c r="F158">
        <v>95</v>
      </c>
      <c r="G158">
        <v>961.8</v>
      </c>
      <c r="H158">
        <v>962.90935357142848</v>
      </c>
      <c r="I158">
        <v>964.01870714285712</v>
      </c>
      <c r="J158">
        <v>965.12806071428565</v>
      </c>
      <c r="K158">
        <v>966.23741428571429</v>
      </c>
      <c r="L158">
        <v>967.34676785714282</v>
      </c>
      <c r="M158">
        <v>968.45612142857146</v>
      </c>
      <c r="N158">
        <v>969.56547499999999</v>
      </c>
      <c r="O158">
        <v>970.67482857142852</v>
      </c>
      <c r="P158">
        <v>971.78418214285716</v>
      </c>
      <c r="Q158">
        <v>972.89353571428569</v>
      </c>
      <c r="R158">
        <v>974.00288928571433</v>
      </c>
      <c r="S158">
        <v>975.11224285714286</v>
      </c>
      <c r="T158">
        <v>976.2215964285715</v>
      </c>
      <c r="U158">
        <v>977.33095000000003</v>
      </c>
      <c r="V158">
        <v>978.41968684210531</v>
      </c>
      <c r="W158">
        <v>979.50842368421058</v>
      </c>
      <c r="X158">
        <v>980.59716052631586</v>
      </c>
      <c r="Y158">
        <v>981.68589736842102</v>
      </c>
      <c r="Z158">
        <v>982.7746342105263</v>
      </c>
      <c r="AA158">
        <v>983.86337105263158</v>
      </c>
      <c r="AB158">
        <v>984.95210789473686</v>
      </c>
      <c r="AC158">
        <v>986.04084473684213</v>
      </c>
      <c r="AD158">
        <v>987.12958157894741</v>
      </c>
      <c r="AE158">
        <v>987.67394999999999</v>
      </c>
      <c r="AF158">
        <v>988.21173928571432</v>
      </c>
      <c r="AG158">
        <v>989.28731785714285</v>
      </c>
      <c r="AH158">
        <v>990.36289642857139</v>
      </c>
      <c r="AI158">
        <v>991.43847499999993</v>
      </c>
      <c r="AJ158">
        <v>992.51405357142858</v>
      </c>
      <c r="AK158">
        <v>993.58963214285711</v>
      </c>
      <c r="AL158">
        <v>994.66521071428565</v>
      </c>
      <c r="AM158">
        <v>995.20299999999997</v>
      </c>
      <c r="AN158">
        <v>995.7339363636363</v>
      </c>
      <c r="AO158">
        <v>996.79580909090907</v>
      </c>
      <c r="AP158">
        <v>997.85768181818185</v>
      </c>
      <c r="AQ158">
        <v>998.91955454545462</v>
      </c>
      <c r="AR158">
        <v>999.98142727272727</v>
      </c>
      <c r="AS158">
        <v>1001.0433</v>
      </c>
      <c r="AT158">
        <v>1002.09124</v>
      </c>
      <c r="AU158">
        <v>1003.13918</v>
      </c>
      <c r="AV158">
        <v>1004.1871199999999</v>
      </c>
      <c r="AW158">
        <v>1005.23506</v>
      </c>
      <c r="AX158">
        <v>1006.2829999999999</v>
      </c>
      <c r="AY158">
        <v>1007.3164444444444</v>
      </c>
      <c r="AZ158">
        <v>1008.3498888888889</v>
      </c>
      <c r="BA158">
        <v>1009.3833333333333</v>
      </c>
      <c r="BB158">
        <v>1010.4167777777778</v>
      </c>
      <c r="BC158">
        <v>1010.9335000000001</v>
      </c>
      <c r="BD158">
        <v>1011.4430000000001</v>
      </c>
      <c r="BE158">
        <v>1012.462</v>
      </c>
      <c r="BF158">
        <v>1013.481</v>
      </c>
      <c r="BG158">
        <v>1014.4999999999999</v>
      </c>
      <c r="BH158">
        <v>1015.0094999999999</v>
      </c>
      <c r="BI158">
        <v>1015.511857142857</v>
      </c>
      <c r="BJ158">
        <v>1016.5165714285714</v>
      </c>
      <c r="BK158">
        <v>1017.5212857142857</v>
      </c>
      <c r="BL158">
        <v>1018.5260000000001</v>
      </c>
      <c r="BM158">
        <v>1019.5176666666667</v>
      </c>
      <c r="BN158">
        <v>1020.5093333333333</v>
      </c>
      <c r="BO158">
        <v>1021.501</v>
      </c>
    </row>
    <row r="159" spans="2:67" x14ac:dyDescent="0.25">
      <c r="B159">
        <v>115</v>
      </c>
      <c r="C159">
        <v>947</v>
      </c>
      <c r="F159">
        <v>96</v>
      </c>
      <c r="G159">
        <v>961.09999999999991</v>
      </c>
      <c r="H159">
        <v>962.20720285714276</v>
      </c>
      <c r="I159">
        <v>963.31440571428561</v>
      </c>
      <c r="J159">
        <v>964.42160857142846</v>
      </c>
      <c r="K159">
        <v>965.52881142857132</v>
      </c>
      <c r="L159">
        <v>966.63601428571417</v>
      </c>
      <c r="M159">
        <v>967.74321714285702</v>
      </c>
      <c r="N159">
        <v>968.85041999999999</v>
      </c>
      <c r="O159">
        <v>969.95762285714284</v>
      </c>
      <c r="P159">
        <v>971.06482571428569</v>
      </c>
      <c r="Q159">
        <v>972.17202857142854</v>
      </c>
      <c r="R159">
        <v>973.27923142857139</v>
      </c>
      <c r="S159">
        <v>974.38643428571424</v>
      </c>
      <c r="T159">
        <v>975.4936371428571</v>
      </c>
      <c r="U159">
        <v>976.60083999999995</v>
      </c>
      <c r="V159">
        <v>977.68752421052625</v>
      </c>
      <c r="W159">
        <v>978.77420842105255</v>
      </c>
      <c r="X159">
        <v>979.86089263157896</v>
      </c>
      <c r="Y159">
        <v>980.94757684210526</v>
      </c>
      <c r="Z159">
        <v>982.03426105263156</v>
      </c>
      <c r="AA159">
        <v>983.12094526315786</v>
      </c>
      <c r="AB159">
        <v>984.20762947368416</v>
      </c>
      <c r="AC159">
        <v>985.29431368421058</v>
      </c>
      <c r="AD159">
        <v>986.38099789473688</v>
      </c>
      <c r="AE159">
        <v>986.92434000000003</v>
      </c>
      <c r="AF159">
        <v>987.46126142857145</v>
      </c>
      <c r="AG159">
        <v>988.53510428571428</v>
      </c>
      <c r="AH159">
        <v>989.60894714285712</v>
      </c>
      <c r="AI159">
        <v>990.68279000000007</v>
      </c>
      <c r="AJ159">
        <v>991.7566328571429</v>
      </c>
      <c r="AK159">
        <v>992.83047571428574</v>
      </c>
      <c r="AL159">
        <v>993.90431857142858</v>
      </c>
      <c r="AM159">
        <v>994.44123999999999</v>
      </c>
      <c r="AN159">
        <v>994.97143272727271</v>
      </c>
      <c r="AO159">
        <v>996.03181818181815</v>
      </c>
      <c r="AP159">
        <v>997.09220363636359</v>
      </c>
      <c r="AQ159">
        <v>998.15258909090915</v>
      </c>
      <c r="AR159">
        <v>999.21297454545459</v>
      </c>
      <c r="AS159">
        <v>1000.27336</v>
      </c>
      <c r="AT159">
        <v>1001.320008</v>
      </c>
      <c r="AU159">
        <v>1002.366656</v>
      </c>
      <c r="AV159">
        <v>1003.4133039999999</v>
      </c>
      <c r="AW159">
        <v>1004.4599519999999</v>
      </c>
      <c r="AX159">
        <v>1005.5065999999999</v>
      </c>
      <c r="AY159">
        <v>1006.5389555555555</v>
      </c>
      <c r="AZ159">
        <v>1007.5713111111111</v>
      </c>
      <c r="BA159">
        <v>1008.6036666666666</v>
      </c>
      <c r="BB159">
        <v>1009.6360222222222</v>
      </c>
      <c r="BC159">
        <v>1010.1522</v>
      </c>
      <c r="BD159">
        <v>1010.6612249999999</v>
      </c>
      <c r="BE159">
        <v>1011.679275</v>
      </c>
      <c r="BF159">
        <v>1012.697325</v>
      </c>
      <c r="BG159">
        <v>1013.715375</v>
      </c>
      <c r="BH159">
        <v>1014.2243999999999</v>
      </c>
      <c r="BI159">
        <v>1014.7263714285714</v>
      </c>
      <c r="BJ159">
        <v>1015.7303142857143</v>
      </c>
      <c r="BK159">
        <v>1016.7342571428571</v>
      </c>
      <c r="BL159">
        <v>1017.7382</v>
      </c>
      <c r="BM159">
        <v>1018.7292</v>
      </c>
      <c r="BN159">
        <v>1019.7202000000001</v>
      </c>
      <c r="BO159">
        <v>1020.7112000000001</v>
      </c>
    </row>
    <row r="160" spans="2:67" x14ac:dyDescent="0.25">
      <c r="B160">
        <v>116</v>
      </c>
      <c r="C160">
        <v>946.3</v>
      </c>
      <c r="F160">
        <v>97</v>
      </c>
      <c r="G160">
        <v>960.4</v>
      </c>
      <c r="H160">
        <v>961.50505214285715</v>
      </c>
      <c r="I160">
        <v>962.61010428571421</v>
      </c>
      <c r="J160">
        <v>963.71515642857139</v>
      </c>
      <c r="K160">
        <v>964.82020857142857</v>
      </c>
      <c r="L160">
        <v>965.92526071428574</v>
      </c>
      <c r="M160">
        <v>967.0303128571428</v>
      </c>
      <c r="N160">
        <v>968.13536499999998</v>
      </c>
      <c r="O160">
        <v>969.24041714285715</v>
      </c>
      <c r="P160">
        <v>970.34546928571422</v>
      </c>
      <c r="Q160">
        <v>971.45052142857139</v>
      </c>
      <c r="R160">
        <v>972.55557357142857</v>
      </c>
      <c r="S160">
        <v>973.66062571428574</v>
      </c>
      <c r="T160">
        <v>974.7656778571428</v>
      </c>
      <c r="U160">
        <v>975.87072999999998</v>
      </c>
      <c r="V160">
        <v>976.9553615789473</v>
      </c>
      <c r="W160">
        <v>978.03999315789474</v>
      </c>
      <c r="X160">
        <v>979.12462473684207</v>
      </c>
      <c r="Y160">
        <v>980.20925631578939</v>
      </c>
      <c r="Z160">
        <v>981.29388789473683</v>
      </c>
      <c r="AA160">
        <v>982.37851947368415</v>
      </c>
      <c r="AB160">
        <v>983.46315105263159</v>
      </c>
      <c r="AC160">
        <v>984.54778263157891</v>
      </c>
      <c r="AD160">
        <v>985.63241421052624</v>
      </c>
      <c r="AE160">
        <v>986.17472999999995</v>
      </c>
      <c r="AF160">
        <v>986.71078357142858</v>
      </c>
      <c r="AG160">
        <v>987.78289071428571</v>
      </c>
      <c r="AH160">
        <v>988.85499785714285</v>
      </c>
      <c r="AI160">
        <v>989.92710499999998</v>
      </c>
      <c r="AJ160">
        <v>990.99921214285712</v>
      </c>
      <c r="AK160">
        <v>992.07131928571425</v>
      </c>
      <c r="AL160">
        <v>993.14342642857139</v>
      </c>
      <c r="AM160">
        <v>993.67948000000001</v>
      </c>
      <c r="AN160">
        <v>994.20892909090912</v>
      </c>
      <c r="AO160">
        <v>995.26782727272723</v>
      </c>
      <c r="AP160">
        <v>996.32672545454545</v>
      </c>
      <c r="AQ160">
        <v>997.38562363636368</v>
      </c>
      <c r="AR160">
        <v>998.44452181818178</v>
      </c>
      <c r="AS160">
        <v>999.50342000000001</v>
      </c>
      <c r="AT160">
        <v>1000.548776</v>
      </c>
      <c r="AU160">
        <v>1001.5941319999999</v>
      </c>
      <c r="AV160">
        <v>1002.639488</v>
      </c>
      <c r="AW160">
        <v>1003.684844</v>
      </c>
      <c r="AX160">
        <v>1004.7302</v>
      </c>
      <c r="AY160">
        <v>1005.7614666666666</v>
      </c>
      <c r="AZ160">
        <v>1006.7927333333333</v>
      </c>
      <c r="BA160">
        <v>1007.824</v>
      </c>
      <c r="BB160">
        <v>1008.8552666666667</v>
      </c>
      <c r="BC160">
        <v>1009.3709</v>
      </c>
      <c r="BD160">
        <v>1009.87945</v>
      </c>
      <c r="BE160">
        <v>1010.89655</v>
      </c>
      <c r="BF160">
        <v>1011.91365</v>
      </c>
      <c r="BG160">
        <v>1012.93075</v>
      </c>
      <c r="BH160">
        <v>1013.4393</v>
      </c>
      <c r="BI160">
        <v>1013.9408857142857</v>
      </c>
      <c r="BJ160">
        <v>1014.9440571428571</v>
      </c>
      <c r="BK160">
        <v>1015.9472285714286</v>
      </c>
      <c r="BL160">
        <v>1016.9503999999999</v>
      </c>
      <c r="BM160">
        <v>1017.9407333333334</v>
      </c>
      <c r="BN160">
        <v>1018.9310666666667</v>
      </c>
      <c r="BO160">
        <v>1019.9214000000001</v>
      </c>
    </row>
    <row r="161" spans="2:67" x14ac:dyDescent="0.25">
      <c r="B161">
        <v>117</v>
      </c>
      <c r="C161">
        <v>945.5</v>
      </c>
      <c r="F161">
        <v>98</v>
      </c>
      <c r="G161">
        <v>959.69999999999993</v>
      </c>
      <c r="H161">
        <v>960.80290142857132</v>
      </c>
      <c r="I161">
        <v>961.90580285714282</v>
      </c>
      <c r="J161">
        <v>963.0087042857142</v>
      </c>
      <c r="K161">
        <v>964.1116057142857</v>
      </c>
      <c r="L161">
        <v>965.21450714285709</v>
      </c>
      <c r="M161">
        <v>966.31740857142859</v>
      </c>
      <c r="N161">
        <v>967.42030999999997</v>
      </c>
      <c r="O161">
        <v>968.52321142857136</v>
      </c>
      <c r="P161">
        <v>969.62611285714286</v>
      </c>
      <c r="Q161">
        <v>970.72901428571424</v>
      </c>
      <c r="R161">
        <v>971.83191571428574</v>
      </c>
      <c r="S161">
        <v>972.93481714285713</v>
      </c>
      <c r="T161">
        <v>974.03771857142863</v>
      </c>
      <c r="U161">
        <v>975.14062000000001</v>
      </c>
      <c r="V161">
        <v>976.22319894736847</v>
      </c>
      <c r="W161">
        <v>977.30577789473682</v>
      </c>
      <c r="X161">
        <v>978.38835684210528</v>
      </c>
      <c r="Y161">
        <v>979.47093578947374</v>
      </c>
      <c r="Z161">
        <v>980.55351473684209</v>
      </c>
      <c r="AA161">
        <v>981.63609368421055</v>
      </c>
      <c r="AB161">
        <v>982.7186726315789</v>
      </c>
      <c r="AC161">
        <v>983.80125157894736</v>
      </c>
      <c r="AD161">
        <v>984.88383052631582</v>
      </c>
      <c r="AE161">
        <v>985.42511999999999</v>
      </c>
      <c r="AF161">
        <v>985.96030571428571</v>
      </c>
      <c r="AG161">
        <v>987.03067714285714</v>
      </c>
      <c r="AH161">
        <v>988.10104857142858</v>
      </c>
      <c r="AI161">
        <v>989.1714199999999</v>
      </c>
      <c r="AJ161">
        <v>990.24179142857133</v>
      </c>
      <c r="AK161">
        <v>991.31216285714277</v>
      </c>
      <c r="AL161">
        <v>992.3825342857142</v>
      </c>
      <c r="AM161">
        <v>992.91771999999992</v>
      </c>
      <c r="AN161">
        <v>993.44642545454542</v>
      </c>
      <c r="AO161">
        <v>994.50383636363631</v>
      </c>
      <c r="AP161">
        <v>995.5612472727272</v>
      </c>
      <c r="AQ161">
        <v>996.61865818181809</v>
      </c>
      <c r="AR161">
        <v>997.6760690909091</v>
      </c>
      <c r="AS161">
        <v>998.73347999999999</v>
      </c>
      <c r="AT161">
        <v>999.77754400000003</v>
      </c>
      <c r="AU161">
        <v>1000.821608</v>
      </c>
      <c r="AV161">
        <v>1001.865672</v>
      </c>
      <c r="AW161">
        <v>1002.909736</v>
      </c>
      <c r="AX161">
        <v>1003.9538</v>
      </c>
      <c r="AY161">
        <v>1004.9839777777778</v>
      </c>
      <c r="AZ161">
        <v>1006.0141555555556</v>
      </c>
      <c r="BA161">
        <v>1007.0443333333334</v>
      </c>
      <c r="BB161">
        <v>1008.0745111111112</v>
      </c>
      <c r="BC161">
        <v>1008.5896</v>
      </c>
      <c r="BD161">
        <v>1009.097675</v>
      </c>
      <c r="BE161">
        <v>1010.113825</v>
      </c>
      <c r="BF161">
        <v>1011.1299749999999</v>
      </c>
      <c r="BG161">
        <v>1012.146125</v>
      </c>
      <c r="BH161">
        <v>1012.6541999999999</v>
      </c>
      <c r="BI161">
        <v>1013.1554</v>
      </c>
      <c r="BJ161">
        <v>1014.1578</v>
      </c>
      <c r="BK161">
        <v>1015.1602</v>
      </c>
      <c r="BL161">
        <v>1016.1626</v>
      </c>
      <c r="BM161">
        <v>1017.1522666666667</v>
      </c>
      <c r="BN161">
        <v>1018.1419333333333</v>
      </c>
      <c r="BO161">
        <v>1019.1316</v>
      </c>
    </row>
    <row r="162" spans="2:67" x14ac:dyDescent="0.25">
      <c r="B162">
        <v>118</v>
      </c>
      <c r="C162">
        <v>944.7</v>
      </c>
      <c r="F162">
        <v>99</v>
      </c>
      <c r="G162">
        <v>959</v>
      </c>
      <c r="H162">
        <v>960.10075071428571</v>
      </c>
      <c r="I162">
        <v>961.20150142857142</v>
      </c>
      <c r="J162">
        <v>962.30225214285713</v>
      </c>
      <c r="K162">
        <v>963.40300285714284</v>
      </c>
      <c r="L162">
        <v>964.50375357142855</v>
      </c>
      <c r="M162">
        <v>965.60450428571426</v>
      </c>
      <c r="N162">
        <v>966.70525499999997</v>
      </c>
      <c r="O162">
        <v>967.80600571428567</v>
      </c>
      <c r="P162">
        <v>968.90675642857138</v>
      </c>
      <c r="Q162">
        <v>970.00750714285709</v>
      </c>
      <c r="R162">
        <v>971.1082578571428</v>
      </c>
      <c r="S162">
        <v>972.20900857142851</v>
      </c>
      <c r="T162">
        <v>973.30975928571422</v>
      </c>
      <c r="U162">
        <v>974.41050999999993</v>
      </c>
      <c r="V162">
        <v>975.49103631578942</v>
      </c>
      <c r="W162">
        <v>976.5715626315789</v>
      </c>
      <c r="X162">
        <v>977.65208894736838</v>
      </c>
      <c r="Y162">
        <v>978.73261526315787</v>
      </c>
      <c r="Z162">
        <v>979.81314157894724</v>
      </c>
      <c r="AA162">
        <v>980.89366789473672</v>
      </c>
      <c r="AB162">
        <v>981.97419421052621</v>
      </c>
      <c r="AC162">
        <v>983.05472052631569</v>
      </c>
      <c r="AD162">
        <v>984.13524684210518</v>
      </c>
      <c r="AE162">
        <v>984.67550999999992</v>
      </c>
      <c r="AF162">
        <v>985.20982785714273</v>
      </c>
      <c r="AG162">
        <v>986.27846357142846</v>
      </c>
      <c r="AH162">
        <v>987.34709928571419</v>
      </c>
      <c r="AI162">
        <v>988.41573499999993</v>
      </c>
      <c r="AJ162">
        <v>989.48437071428566</v>
      </c>
      <c r="AK162">
        <v>990.55300642857139</v>
      </c>
      <c r="AL162">
        <v>991.62164214285713</v>
      </c>
      <c r="AM162">
        <v>992.15595999999994</v>
      </c>
      <c r="AN162">
        <v>992.68392181818172</v>
      </c>
      <c r="AO162">
        <v>993.73984545454539</v>
      </c>
      <c r="AP162">
        <v>994.79576909090906</v>
      </c>
      <c r="AQ162">
        <v>995.85169272727273</v>
      </c>
      <c r="AR162">
        <v>996.90761636363629</v>
      </c>
      <c r="AS162">
        <v>997.96353999999997</v>
      </c>
      <c r="AT162">
        <v>999.00631199999998</v>
      </c>
      <c r="AU162">
        <v>1000.049084</v>
      </c>
      <c r="AV162">
        <v>1001.0918559999999</v>
      </c>
      <c r="AW162">
        <v>1002.1346279999999</v>
      </c>
      <c r="AX162">
        <v>1003.1773999999999</v>
      </c>
      <c r="AY162">
        <v>1004.2064888888889</v>
      </c>
      <c r="AZ162">
        <v>1005.2355777777777</v>
      </c>
      <c r="BA162">
        <v>1006.2646666666667</v>
      </c>
      <c r="BB162">
        <v>1007.2937555555555</v>
      </c>
      <c r="BC162">
        <v>1007.8083</v>
      </c>
      <c r="BD162">
        <v>1008.3159000000001</v>
      </c>
      <c r="BE162">
        <v>1009.3311</v>
      </c>
      <c r="BF162">
        <v>1010.3462999999999</v>
      </c>
      <c r="BG162">
        <v>1011.3614999999999</v>
      </c>
      <c r="BH162">
        <v>1011.8690999999999</v>
      </c>
      <c r="BI162">
        <v>1012.3699142857142</v>
      </c>
      <c r="BJ162">
        <v>1013.3715428571428</v>
      </c>
      <c r="BK162">
        <v>1014.3731714285715</v>
      </c>
      <c r="BL162">
        <v>1015.3748000000001</v>
      </c>
      <c r="BM162">
        <v>1016.3638000000001</v>
      </c>
      <c r="BN162">
        <v>1017.3528</v>
      </c>
      <c r="BO162">
        <v>1018.3418</v>
      </c>
    </row>
    <row r="163" spans="2:67" x14ac:dyDescent="0.25">
      <c r="B163">
        <v>119</v>
      </c>
      <c r="C163">
        <v>943.9</v>
      </c>
      <c r="F163">
        <v>100</v>
      </c>
      <c r="G163">
        <v>958.3</v>
      </c>
      <c r="H163">
        <v>959.39859999999999</v>
      </c>
      <c r="I163">
        <v>960.49719999999991</v>
      </c>
      <c r="J163">
        <v>961.59579999999994</v>
      </c>
      <c r="K163">
        <v>962.69439999999997</v>
      </c>
      <c r="L163">
        <v>963.79300000000001</v>
      </c>
      <c r="M163">
        <v>964.89159999999993</v>
      </c>
      <c r="N163">
        <v>965.99019999999996</v>
      </c>
      <c r="O163">
        <v>967.08879999999999</v>
      </c>
      <c r="P163">
        <v>968.18739999999991</v>
      </c>
      <c r="Q163">
        <v>969.28599999999994</v>
      </c>
      <c r="R163">
        <v>970.38459999999998</v>
      </c>
      <c r="S163">
        <v>971.48320000000001</v>
      </c>
      <c r="T163">
        <v>972.58179999999993</v>
      </c>
      <c r="U163">
        <v>973.68039999999996</v>
      </c>
      <c r="V163">
        <v>974.75887368421047</v>
      </c>
      <c r="W163">
        <v>975.83734736842098</v>
      </c>
      <c r="X163">
        <v>976.91582105263149</v>
      </c>
      <c r="Y163">
        <v>977.99429473684211</v>
      </c>
      <c r="Z163">
        <v>979.07276842105261</v>
      </c>
      <c r="AA163">
        <v>980.15124210526312</v>
      </c>
      <c r="AB163">
        <v>981.22971578947363</v>
      </c>
      <c r="AC163">
        <v>982.30818947368414</v>
      </c>
      <c r="AD163">
        <v>983.38666315789465</v>
      </c>
      <c r="AE163">
        <v>983.92589999999996</v>
      </c>
      <c r="AF163">
        <v>984.45934999999997</v>
      </c>
      <c r="AG163">
        <v>985.52625</v>
      </c>
      <c r="AH163">
        <v>986.59314999999992</v>
      </c>
      <c r="AI163">
        <v>987.66004999999996</v>
      </c>
      <c r="AJ163">
        <v>988.72694999999999</v>
      </c>
      <c r="AK163">
        <v>989.79384999999991</v>
      </c>
      <c r="AL163">
        <v>990.86074999999994</v>
      </c>
      <c r="AM163">
        <v>991.39419999999996</v>
      </c>
      <c r="AN163">
        <v>991.92141818181813</v>
      </c>
      <c r="AO163">
        <v>992.97585454545447</v>
      </c>
      <c r="AP163">
        <v>994.03029090909081</v>
      </c>
      <c r="AQ163">
        <v>995.08472727272726</v>
      </c>
      <c r="AR163">
        <v>996.13916363636361</v>
      </c>
      <c r="AS163">
        <v>997.19359999999995</v>
      </c>
      <c r="AT163">
        <v>998.23507999999993</v>
      </c>
      <c r="AU163">
        <v>999.2765599999999</v>
      </c>
      <c r="AV163">
        <v>1000.31804</v>
      </c>
      <c r="AW163">
        <v>1001.35952</v>
      </c>
      <c r="AX163">
        <v>1002.401</v>
      </c>
      <c r="AY163">
        <v>1003.429</v>
      </c>
      <c r="AZ163">
        <v>1004.457</v>
      </c>
      <c r="BA163">
        <v>1005.485</v>
      </c>
      <c r="BB163">
        <v>1006.513</v>
      </c>
      <c r="BC163">
        <v>1007.027</v>
      </c>
      <c r="BD163">
        <v>1007.534125</v>
      </c>
      <c r="BE163">
        <v>1008.548375</v>
      </c>
      <c r="BF163">
        <v>1009.562625</v>
      </c>
      <c r="BG163">
        <v>1010.576875</v>
      </c>
      <c r="BH163">
        <v>1011.0839999999999</v>
      </c>
      <c r="BI163">
        <v>1011.5844285714285</v>
      </c>
      <c r="BJ163">
        <v>1012.5852857142856</v>
      </c>
      <c r="BK163">
        <v>1013.5861428571428</v>
      </c>
      <c r="BL163">
        <v>1014.587</v>
      </c>
      <c r="BM163">
        <v>1015.5753333333333</v>
      </c>
      <c r="BN163">
        <v>1016.5636666666667</v>
      </c>
      <c r="BO163">
        <v>1017.552</v>
      </c>
    </row>
    <row r="164" spans="2:67" x14ac:dyDescent="0.25">
      <c r="B164">
        <v>120</v>
      </c>
      <c r="C164">
        <v>943.1</v>
      </c>
      <c r="F164">
        <v>101</v>
      </c>
      <c r="G164">
        <v>957.56999999999994</v>
      </c>
      <c r="H164">
        <v>958.66551071428569</v>
      </c>
      <c r="I164">
        <v>959.76102142857133</v>
      </c>
      <c r="J164">
        <v>960.85653214285708</v>
      </c>
      <c r="K164">
        <v>961.95204285714283</v>
      </c>
      <c r="L164">
        <v>963.04755357142858</v>
      </c>
      <c r="M164">
        <v>964.14306428571422</v>
      </c>
      <c r="N164">
        <v>965.23857499999997</v>
      </c>
      <c r="O164">
        <v>966.33408571428572</v>
      </c>
      <c r="P164">
        <v>967.42959642857136</v>
      </c>
      <c r="Q164">
        <v>968.52510714285711</v>
      </c>
      <c r="R164">
        <v>969.62061785714286</v>
      </c>
      <c r="S164">
        <v>970.71612857142861</v>
      </c>
      <c r="T164">
        <v>971.81163928571425</v>
      </c>
      <c r="U164">
        <v>972.90715</v>
      </c>
      <c r="V164">
        <v>973.98399421052636</v>
      </c>
      <c r="W164">
        <v>975.06083842105261</v>
      </c>
      <c r="X164">
        <v>976.13768263157897</v>
      </c>
      <c r="Y164">
        <v>977.21452684210522</v>
      </c>
      <c r="Z164">
        <v>978.29137105263158</v>
      </c>
      <c r="AA164">
        <v>979.36821526315782</v>
      </c>
      <c r="AB164">
        <v>980.44505947368418</v>
      </c>
      <c r="AC164">
        <v>981.52190368421054</v>
      </c>
      <c r="AD164">
        <v>982.59874789473679</v>
      </c>
      <c r="AE164">
        <v>983.13716999999997</v>
      </c>
      <c r="AF164">
        <v>983.6699592857143</v>
      </c>
      <c r="AG164">
        <v>984.73553785714284</v>
      </c>
      <c r="AH164">
        <v>985.80111642857139</v>
      </c>
      <c r="AI164">
        <v>986.86669499999994</v>
      </c>
      <c r="AJ164">
        <v>987.93227357142848</v>
      </c>
      <c r="AK164">
        <v>988.99785214285703</v>
      </c>
      <c r="AL164">
        <v>990.06343071428557</v>
      </c>
      <c r="AM164">
        <v>990.5962199999999</v>
      </c>
      <c r="AN164">
        <v>991.12289454545441</v>
      </c>
      <c r="AO164">
        <v>992.17624363636355</v>
      </c>
      <c r="AP164">
        <v>993.22959272727269</v>
      </c>
      <c r="AQ164">
        <v>994.28294181818183</v>
      </c>
      <c r="AR164">
        <v>995.33629090909085</v>
      </c>
      <c r="AS164">
        <v>996.38963999999999</v>
      </c>
      <c r="AT164">
        <v>997.43023599999992</v>
      </c>
      <c r="AU164">
        <v>998.47083199999997</v>
      </c>
      <c r="AV164">
        <v>999.51142799999991</v>
      </c>
      <c r="AW164">
        <v>1000.552024</v>
      </c>
      <c r="AX164">
        <v>1001.5926199999999</v>
      </c>
      <c r="AY164">
        <v>1002.6199022222222</v>
      </c>
      <c r="AZ164">
        <v>1003.6471844444444</v>
      </c>
      <c r="BA164">
        <v>1004.6744666666667</v>
      </c>
      <c r="BB164">
        <v>1005.7017488888889</v>
      </c>
      <c r="BC164">
        <v>1006.2153900000001</v>
      </c>
      <c r="BD164">
        <v>1006.72224125</v>
      </c>
      <c r="BE164">
        <v>1007.73594375</v>
      </c>
      <c r="BF164">
        <v>1008.74964625</v>
      </c>
      <c r="BG164">
        <v>1009.76334875</v>
      </c>
      <c r="BH164">
        <v>1010.2701999999999</v>
      </c>
      <c r="BI164">
        <v>1010.7704285714285</v>
      </c>
      <c r="BJ164">
        <v>1011.7708857142857</v>
      </c>
      <c r="BK164">
        <v>1012.7713428571428</v>
      </c>
      <c r="BL164">
        <v>1013.7718</v>
      </c>
      <c r="BM164">
        <v>1014.7598666666667</v>
      </c>
      <c r="BN164">
        <v>1015.7479333333333</v>
      </c>
      <c r="BO164">
        <v>1016.736</v>
      </c>
    </row>
    <row r="165" spans="2:67" x14ac:dyDescent="0.25">
      <c r="B165">
        <v>121</v>
      </c>
      <c r="C165">
        <v>942.3</v>
      </c>
      <c r="F165">
        <v>102</v>
      </c>
      <c r="G165">
        <v>956.83999999999992</v>
      </c>
      <c r="H165">
        <v>957.93242142857139</v>
      </c>
      <c r="I165">
        <v>959.02484285714274</v>
      </c>
      <c r="J165">
        <v>960.11726428571421</v>
      </c>
      <c r="K165">
        <v>961.20968571428568</v>
      </c>
      <c r="L165">
        <v>962.30210714285704</v>
      </c>
      <c r="M165">
        <v>963.39452857142851</v>
      </c>
      <c r="N165">
        <v>964.48694999999998</v>
      </c>
      <c r="O165">
        <v>965.57937142857133</v>
      </c>
      <c r="P165">
        <v>966.6717928571428</v>
      </c>
      <c r="Q165">
        <v>967.76421428571416</v>
      </c>
      <c r="R165">
        <v>968.85663571428563</v>
      </c>
      <c r="S165">
        <v>969.9490571428571</v>
      </c>
      <c r="T165">
        <v>971.04147857142846</v>
      </c>
      <c r="U165">
        <v>972.13389999999993</v>
      </c>
      <c r="V165">
        <v>973.20911473684203</v>
      </c>
      <c r="W165">
        <v>974.28432947368412</v>
      </c>
      <c r="X165">
        <v>975.35954421052622</v>
      </c>
      <c r="Y165">
        <v>976.43475894736832</v>
      </c>
      <c r="Z165">
        <v>977.50997368421054</v>
      </c>
      <c r="AA165">
        <v>978.58518842105264</v>
      </c>
      <c r="AB165">
        <v>979.66040315789473</v>
      </c>
      <c r="AC165">
        <v>980.73561789473683</v>
      </c>
      <c r="AD165">
        <v>981.81083263157893</v>
      </c>
      <c r="AE165">
        <v>982.34843999999998</v>
      </c>
      <c r="AF165">
        <v>982.88056857142851</v>
      </c>
      <c r="AG165">
        <v>983.94482571428568</v>
      </c>
      <c r="AH165">
        <v>985.00908285714286</v>
      </c>
      <c r="AI165">
        <v>986.07333999999992</v>
      </c>
      <c r="AJ165">
        <v>987.13759714285709</v>
      </c>
      <c r="AK165">
        <v>988.20185428571426</v>
      </c>
      <c r="AL165">
        <v>989.26611142857143</v>
      </c>
      <c r="AM165">
        <v>989.79823999999996</v>
      </c>
      <c r="AN165">
        <v>990.32437090909082</v>
      </c>
      <c r="AO165">
        <v>991.37663272727264</v>
      </c>
      <c r="AP165">
        <v>992.42889454545445</v>
      </c>
      <c r="AQ165">
        <v>993.48115636363627</v>
      </c>
      <c r="AR165">
        <v>994.53341818181809</v>
      </c>
      <c r="AS165">
        <v>995.58567999999991</v>
      </c>
      <c r="AT165">
        <v>996.62539199999992</v>
      </c>
      <c r="AU165">
        <v>997.66510399999993</v>
      </c>
      <c r="AV165">
        <v>998.70481599999994</v>
      </c>
      <c r="AW165">
        <v>999.74452799999995</v>
      </c>
      <c r="AX165">
        <v>1000.78424</v>
      </c>
      <c r="AY165">
        <v>1001.8108044444444</v>
      </c>
      <c r="AZ165">
        <v>1002.8373688888888</v>
      </c>
      <c r="BA165">
        <v>1003.8639333333333</v>
      </c>
      <c r="BB165">
        <v>1004.8904977777778</v>
      </c>
      <c r="BC165">
        <v>1005.40378</v>
      </c>
      <c r="BD165">
        <v>1005.9103574999999</v>
      </c>
      <c r="BE165">
        <v>1006.9235125</v>
      </c>
      <c r="BF165">
        <v>1007.9366674999999</v>
      </c>
      <c r="BG165">
        <v>1008.9498225</v>
      </c>
      <c r="BH165">
        <v>1009.4563999999999</v>
      </c>
      <c r="BI165">
        <v>1009.9564285714285</v>
      </c>
      <c r="BJ165">
        <v>1010.9564857142857</v>
      </c>
      <c r="BK165">
        <v>1011.9565428571428</v>
      </c>
      <c r="BL165">
        <v>1012.9566</v>
      </c>
      <c r="BM165">
        <v>1013.9444</v>
      </c>
      <c r="BN165">
        <v>1014.9322000000001</v>
      </c>
      <c r="BO165">
        <v>1015.9200000000001</v>
      </c>
    </row>
    <row r="166" spans="2:67" x14ac:dyDescent="0.25">
      <c r="B166">
        <v>122</v>
      </c>
      <c r="C166">
        <v>941.4</v>
      </c>
      <c r="F166">
        <v>103</v>
      </c>
      <c r="G166">
        <v>956.11</v>
      </c>
      <c r="H166">
        <v>957.1993321428572</v>
      </c>
      <c r="I166">
        <v>958.28866428571428</v>
      </c>
      <c r="J166">
        <v>959.37799642857146</v>
      </c>
      <c r="K166">
        <v>960.46732857142854</v>
      </c>
      <c r="L166">
        <v>961.55666071428573</v>
      </c>
      <c r="M166">
        <v>962.6459928571428</v>
      </c>
      <c r="N166">
        <v>963.73532499999999</v>
      </c>
      <c r="O166">
        <v>964.82465714285718</v>
      </c>
      <c r="P166">
        <v>965.91398928571425</v>
      </c>
      <c r="Q166">
        <v>967.00332142857144</v>
      </c>
      <c r="R166">
        <v>968.09265357142851</v>
      </c>
      <c r="S166">
        <v>969.1819857142857</v>
      </c>
      <c r="T166">
        <v>970.27131785714278</v>
      </c>
      <c r="U166">
        <v>971.36064999999996</v>
      </c>
      <c r="V166">
        <v>972.43423526315792</v>
      </c>
      <c r="W166">
        <v>973.50782052631575</v>
      </c>
      <c r="X166">
        <v>974.58140578947371</v>
      </c>
      <c r="Y166">
        <v>975.65499105263154</v>
      </c>
      <c r="Z166">
        <v>976.7285763157895</v>
      </c>
      <c r="AA166">
        <v>977.80216157894733</v>
      </c>
      <c r="AB166">
        <v>978.87574684210529</v>
      </c>
      <c r="AC166">
        <v>979.94933210526312</v>
      </c>
      <c r="AD166">
        <v>981.02291736842108</v>
      </c>
      <c r="AE166">
        <v>981.55971</v>
      </c>
      <c r="AF166">
        <v>982.09117785714284</v>
      </c>
      <c r="AG166">
        <v>983.15411357142852</v>
      </c>
      <c r="AH166">
        <v>984.21704928571432</v>
      </c>
      <c r="AI166">
        <v>985.27998500000001</v>
      </c>
      <c r="AJ166">
        <v>986.3429207142857</v>
      </c>
      <c r="AK166">
        <v>987.4058564285715</v>
      </c>
      <c r="AL166">
        <v>988.46879214285718</v>
      </c>
      <c r="AM166">
        <v>989.00026000000003</v>
      </c>
      <c r="AN166">
        <v>989.52584727272733</v>
      </c>
      <c r="AO166">
        <v>990.57702181818183</v>
      </c>
      <c r="AP166">
        <v>991.62819636363633</v>
      </c>
      <c r="AQ166">
        <v>992.67937090909084</v>
      </c>
      <c r="AR166">
        <v>993.73054545454545</v>
      </c>
      <c r="AS166">
        <v>994.78171999999995</v>
      </c>
      <c r="AT166">
        <v>995.82054799999992</v>
      </c>
      <c r="AU166">
        <v>996.859376</v>
      </c>
      <c r="AV166">
        <v>997.89820399999996</v>
      </c>
      <c r="AW166">
        <v>998.93703200000004</v>
      </c>
      <c r="AX166">
        <v>999.97586000000001</v>
      </c>
      <c r="AY166">
        <v>1001.0017066666667</v>
      </c>
      <c r="AZ166">
        <v>1002.0275533333333</v>
      </c>
      <c r="BA166">
        <v>1003.0534</v>
      </c>
      <c r="BB166">
        <v>1004.0792466666667</v>
      </c>
      <c r="BC166">
        <v>1004.59217</v>
      </c>
      <c r="BD166">
        <v>1005.09847375</v>
      </c>
      <c r="BE166">
        <v>1006.11108125</v>
      </c>
      <c r="BF166">
        <v>1007.12368875</v>
      </c>
      <c r="BG166">
        <v>1008.13629625</v>
      </c>
      <c r="BH166">
        <v>1008.6426</v>
      </c>
      <c r="BI166">
        <v>1009.1424285714286</v>
      </c>
      <c r="BJ166">
        <v>1010.1420857142857</v>
      </c>
      <c r="BK166">
        <v>1011.1417428571428</v>
      </c>
      <c r="BL166">
        <v>1012.1414</v>
      </c>
      <c r="BM166">
        <v>1013.1289333333333</v>
      </c>
      <c r="BN166">
        <v>1014.1164666666667</v>
      </c>
      <c r="BO166">
        <v>1015.104</v>
      </c>
    </row>
    <row r="167" spans="2:67" x14ac:dyDescent="0.25">
      <c r="B167">
        <v>123</v>
      </c>
      <c r="C167">
        <v>940.6</v>
      </c>
      <c r="F167">
        <v>104</v>
      </c>
      <c r="G167">
        <v>955.38</v>
      </c>
      <c r="H167">
        <v>956.4662428571429</v>
      </c>
      <c r="I167">
        <v>957.55248571428569</v>
      </c>
      <c r="J167">
        <v>958.6387285714286</v>
      </c>
      <c r="K167">
        <v>959.72497142857139</v>
      </c>
      <c r="L167">
        <v>960.8112142857143</v>
      </c>
      <c r="M167">
        <v>961.89745714285709</v>
      </c>
      <c r="N167">
        <v>962.9837</v>
      </c>
      <c r="O167">
        <v>964.06994285714291</v>
      </c>
      <c r="P167">
        <v>965.1561857142857</v>
      </c>
      <c r="Q167">
        <v>966.2424285714286</v>
      </c>
      <c r="R167">
        <v>967.3286714285714</v>
      </c>
      <c r="S167">
        <v>968.4149142857143</v>
      </c>
      <c r="T167">
        <v>969.5011571428571</v>
      </c>
      <c r="U167">
        <v>970.5874</v>
      </c>
      <c r="V167">
        <v>971.65935578947369</v>
      </c>
      <c r="W167">
        <v>972.73131157894738</v>
      </c>
      <c r="X167">
        <v>973.80326736842107</v>
      </c>
      <c r="Y167">
        <v>974.87522315789477</v>
      </c>
      <c r="Z167">
        <v>975.94717894736846</v>
      </c>
      <c r="AA167">
        <v>977.01913473684215</v>
      </c>
      <c r="AB167">
        <v>978.09109052631584</v>
      </c>
      <c r="AC167">
        <v>979.16304631578953</v>
      </c>
      <c r="AD167">
        <v>980.23500210526322</v>
      </c>
      <c r="AE167">
        <v>980.77098000000001</v>
      </c>
      <c r="AF167">
        <v>981.30178714285717</v>
      </c>
      <c r="AG167">
        <v>982.36340142857148</v>
      </c>
      <c r="AH167">
        <v>983.42501571428568</v>
      </c>
      <c r="AI167">
        <v>984.48662999999999</v>
      </c>
      <c r="AJ167">
        <v>985.5482442857143</v>
      </c>
      <c r="AK167">
        <v>986.6098585714285</v>
      </c>
      <c r="AL167">
        <v>987.67147285714282</v>
      </c>
      <c r="AM167">
        <v>988.20227999999997</v>
      </c>
      <c r="AN167">
        <v>988.72732363636362</v>
      </c>
      <c r="AO167">
        <v>989.77741090909092</v>
      </c>
      <c r="AP167">
        <v>990.82749818181821</v>
      </c>
      <c r="AQ167">
        <v>991.8775854545454</v>
      </c>
      <c r="AR167">
        <v>992.92767272727269</v>
      </c>
      <c r="AS167">
        <v>993.97775999999999</v>
      </c>
      <c r="AT167">
        <v>995.01570400000003</v>
      </c>
      <c r="AU167">
        <v>996.05364799999995</v>
      </c>
      <c r="AV167">
        <v>997.09159199999999</v>
      </c>
      <c r="AW167">
        <v>998.12953599999992</v>
      </c>
      <c r="AX167">
        <v>999.16747999999995</v>
      </c>
      <c r="AY167">
        <v>1000.1926088888889</v>
      </c>
      <c r="AZ167">
        <v>1001.2177377777778</v>
      </c>
      <c r="BA167">
        <v>1002.2428666666667</v>
      </c>
      <c r="BB167">
        <v>1003.2679955555556</v>
      </c>
      <c r="BC167">
        <v>1003.78056</v>
      </c>
      <c r="BD167">
        <v>1004.28659</v>
      </c>
      <c r="BE167">
        <v>1005.2986500000001</v>
      </c>
      <c r="BF167">
        <v>1006.31071</v>
      </c>
      <c r="BG167">
        <v>1007.32277</v>
      </c>
      <c r="BH167">
        <v>1007.8288</v>
      </c>
      <c r="BI167">
        <v>1008.3284285714286</v>
      </c>
      <c r="BJ167">
        <v>1009.3276857142857</v>
      </c>
      <c r="BK167">
        <v>1010.3269428571429</v>
      </c>
      <c r="BL167">
        <v>1011.3262</v>
      </c>
      <c r="BM167">
        <v>1012.3134666666666</v>
      </c>
      <c r="BN167">
        <v>1013.3007333333334</v>
      </c>
      <c r="BO167">
        <v>1014.288</v>
      </c>
    </row>
    <row r="168" spans="2:67" x14ac:dyDescent="0.25">
      <c r="B168">
        <v>124</v>
      </c>
      <c r="C168">
        <v>939.8</v>
      </c>
      <c r="F168">
        <v>105</v>
      </c>
      <c r="G168">
        <v>954.65</v>
      </c>
      <c r="H168">
        <v>955.7331535714286</v>
      </c>
      <c r="I168">
        <v>956.81630714285711</v>
      </c>
      <c r="J168">
        <v>957.89946071428562</v>
      </c>
      <c r="K168">
        <v>958.98261428571425</v>
      </c>
      <c r="L168">
        <v>960.06576785714287</v>
      </c>
      <c r="M168">
        <v>961.14892142857138</v>
      </c>
      <c r="N168">
        <v>962.2320749999999</v>
      </c>
      <c r="O168">
        <v>963.31522857142852</v>
      </c>
      <c r="P168">
        <v>964.39838214285714</v>
      </c>
      <c r="Q168">
        <v>965.48153571428566</v>
      </c>
      <c r="R168">
        <v>966.56468928571417</v>
      </c>
      <c r="S168">
        <v>967.64784285714279</v>
      </c>
      <c r="T168">
        <v>968.73099642857142</v>
      </c>
      <c r="U168">
        <v>969.81414999999993</v>
      </c>
      <c r="V168">
        <v>970.88447631578936</v>
      </c>
      <c r="W168">
        <v>971.9548026315789</v>
      </c>
      <c r="X168">
        <v>973.02512894736833</v>
      </c>
      <c r="Y168">
        <v>974.09545526315787</v>
      </c>
      <c r="Z168">
        <v>975.1657815789473</v>
      </c>
      <c r="AA168">
        <v>976.23610789473685</v>
      </c>
      <c r="AB168">
        <v>977.30643421052628</v>
      </c>
      <c r="AC168">
        <v>978.37676052631582</v>
      </c>
      <c r="AD168">
        <v>979.44708684210525</v>
      </c>
      <c r="AE168">
        <v>979.98225000000002</v>
      </c>
      <c r="AF168">
        <v>980.51239642857149</v>
      </c>
      <c r="AG168">
        <v>981.57268928571432</v>
      </c>
      <c r="AH168">
        <v>982.63298214285714</v>
      </c>
      <c r="AI168">
        <v>983.69327499999997</v>
      </c>
      <c r="AJ168">
        <v>984.7535678571428</v>
      </c>
      <c r="AK168">
        <v>985.81386071428562</v>
      </c>
      <c r="AL168">
        <v>986.87415357142845</v>
      </c>
      <c r="AM168">
        <v>987.40429999999992</v>
      </c>
      <c r="AN168">
        <v>987.92879999999991</v>
      </c>
      <c r="AO168">
        <v>988.9778</v>
      </c>
      <c r="AP168">
        <v>990.02679999999998</v>
      </c>
      <c r="AQ168">
        <v>991.07579999999996</v>
      </c>
      <c r="AR168">
        <v>992.12480000000005</v>
      </c>
      <c r="AS168">
        <v>993.17380000000003</v>
      </c>
      <c r="AT168">
        <v>994.21086000000003</v>
      </c>
      <c r="AU168">
        <v>995.24792000000002</v>
      </c>
      <c r="AV168">
        <v>996.2849799999999</v>
      </c>
      <c r="AW168">
        <v>997.3220399999999</v>
      </c>
      <c r="AX168">
        <v>998.3590999999999</v>
      </c>
      <c r="AY168">
        <v>999.38351111111103</v>
      </c>
      <c r="AZ168">
        <v>1000.4079222222222</v>
      </c>
      <c r="BA168">
        <v>1001.4323333333333</v>
      </c>
      <c r="BB168">
        <v>1002.4567444444444</v>
      </c>
      <c r="BC168">
        <v>1002.9689499999999</v>
      </c>
      <c r="BD168">
        <v>1003.4747062499999</v>
      </c>
      <c r="BE168">
        <v>1004.4862187499999</v>
      </c>
      <c r="BF168">
        <v>1005.49773125</v>
      </c>
      <c r="BG168">
        <v>1006.50924375</v>
      </c>
      <c r="BH168">
        <v>1007.015</v>
      </c>
      <c r="BI168">
        <v>1007.5144285714285</v>
      </c>
      <c r="BJ168">
        <v>1008.5132857142856</v>
      </c>
      <c r="BK168">
        <v>1009.5121428571429</v>
      </c>
      <c r="BL168">
        <v>1010.511</v>
      </c>
      <c r="BM168">
        <v>1011.4979999999999</v>
      </c>
      <c r="BN168">
        <v>1012.485</v>
      </c>
      <c r="BO168">
        <v>1013.472</v>
      </c>
    </row>
    <row r="169" spans="2:67" x14ac:dyDescent="0.25">
      <c r="B169">
        <v>125</v>
      </c>
      <c r="C169">
        <v>939</v>
      </c>
      <c r="F169">
        <v>106</v>
      </c>
      <c r="G169">
        <v>953.92</v>
      </c>
      <c r="H169">
        <v>955.00006428571419</v>
      </c>
      <c r="I169">
        <v>956.08012857142853</v>
      </c>
      <c r="J169">
        <v>957.16019285714287</v>
      </c>
      <c r="K169">
        <v>958.2402571428571</v>
      </c>
      <c r="L169">
        <v>959.32032142857133</v>
      </c>
      <c r="M169">
        <v>960.40038571428568</v>
      </c>
      <c r="N169">
        <v>961.48045000000002</v>
      </c>
      <c r="O169">
        <v>962.56051428571425</v>
      </c>
      <c r="P169">
        <v>963.64057857142848</v>
      </c>
      <c r="Q169">
        <v>964.72064285714282</v>
      </c>
      <c r="R169">
        <v>965.80070714285716</v>
      </c>
      <c r="S169">
        <v>966.88077142857139</v>
      </c>
      <c r="T169">
        <v>967.96083571428562</v>
      </c>
      <c r="U169">
        <v>969.04089999999997</v>
      </c>
      <c r="V169">
        <v>970.10959684210525</v>
      </c>
      <c r="W169">
        <v>971.17829368421053</v>
      </c>
      <c r="X169">
        <v>972.2469905263157</v>
      </c>
      <c r="Y169">
        <v>973.31568736842098</v>
      </c>
      <c r="Z169">
        <v>974.38438421052626</v>
      </c>
      <c r="AA169">
        <v>975.45308105263155</v>
      </c>
      <c r="AB169">
        <v>976.52177789473683</v>
      </c>
      <c r="AC169">
        <v>977.590474736842</v>
      </c>
      <c r="AD169">
        <v>978.65917157894728</v>
      </c>
      <c r="AE169">
        <v>979.19351999999992</v>
      </c>
      <c r="AF169">
        <v>979.72300571428559</v>
      </c>
      <c r="AG169">
        <v>980.78197714285704</v>
      </c>
      <c r="AH169">
        <v>981.8409485714285</v>
      </c>
      <c r="AI169">
        <v>982.89991999999995</v>
      </c>
      <c r="AJ169">
        <v>983.95889142857141</v>
      </c>
      <c r="AK169">
        <v>985.01786285714286</v>
      </c>
      <c r="AL169">
        <v>986.07683428571431</v>
      </c>
      <c r="AM169">
        <v>986.60631999999998</v>
      </c>
      <c r="AN169">
        <v>987.13027636363631</v>
      </c>
      <c r="AO169">
        <v>988.17818909090909</v>
      </c>
      <c r="AP169">
        <v>989.22610181818175</v>
      </c>
      <c r="AQ169">
        <v>990.27401454545452</v>
      </c>
      <c r="AR169">
        <v>991.32192727272718</v>
      </c>
      <c r="AS169">
        <v>992.36983999999995</v>
      </c>
      <c r="AT169">
        <v>993.40601599999991</v>
      </c>
      <c r="AU169">
        <v>994.44219199999998</v>
      </c>
      <c r="AV169">
        <v>995.47836799999993</v>
      </c>
      <c r="AW169">
        <v>996.514544</v>
      </c>
      <c r="AX169">
        <v>997.55071999999996</v>
      </c>
      <c r="AY169">
        <v>998.57441333333327</v>
      </c>
      <c r="AZ169">
        <v>999.59810666666658</v>
      </c>
      <c r="BA169">
        <v>1000.6218</v>
      </c>
      <c r="BB169">
        <v>1001.6454933333333</v>
      </c>
      <c r="BC169">
        <v>1002.15734</v>
      </c>
      <c r="BD169">
        <v>1002.6628224999999</v>
      </c>
      <c r="BE169">
        <v>1003.6737875</v>
      </c>
      <c r="BF169">
        <v>1004.6847524999999</v>
      </c>
      <c r="BG169">
        <v>1005.6957175</v>
      </c>
      <c r="BH169">
        <v>1006.2012</v>
      </c>
      <c r="BI169">
        <v>1006.7004285714286</v>
      </c>
      <c r="BJ169">
        <v>1007.6988857142857</v>
      </c>
      <c r="BK169">
        <v>1008.6973428571429</v>
      </c>
      <c r="BL169">
        <v>1009.6958</v>
      </c>
      <c r="BM169">
        <v>1010.6825333333334</v>
      </c>
      <c r="BN169">
        <v>1011.6692666666667</v>
      </c>
      <c r="BO169">
        <v>1012.6560000000001</v>
      </c>
    </row>
    <row r="170" spans="2:67" x14ac:dyDescent="0.25">
      <c r="B170">
        <v>126</v>
      </c>
      <c r="C170">
        <v>938.1</v>
      </c>
      <c r="F170">
        <v>107</v>
      </c>
      <c r="G170">
        <v>953.18999999999994</v>
      </c>
      <c r="H170">
        <v>954.266975</v>
      </c>
      <c r="I170">
        <v>955.34394999999995</v>
      </c>
      <c r="J170">
        <v>956.4209249999999</v>
      </c>
      <c r="K170">
        <v>957.49789999999996</v>
      </c>
      <c r="L170">
        <v>958.57487500000002</v>
      </c>
      <c r="M170">
        <v>959.65184999999997</v>
      </c>
      <c r="N170">
        <v>960.72882499999992</v>
      </c>
      <c r="O170">
        <v>961.80579999999998</v>
      </c>
      <c r="P170">
        <v>962.88277500000004</v>
      </c>
      <c r="Q170">
        <v>963.95974999999999</v>
      </c>
      <c r="R170">
        <v>965.03672499999993</v>
      </c>
      <c r="S170">
        <v>966.11369999999999</v>
      </c>
      <c r="T170">
        <v>967.19067500000006</v>
      </c>
      <c r="U170">
        <v>968.26765</v>
      </c>
      <c r="V170">
        <v>969.33471736842102</v>
      </c>
      <c r="W170">
        <v>970.40178473684205</v>
      </c>
      <c r="X170">
        <v>971.46885210526318</v>
      </c>
      <c r="Y170">
        <v>972.5359194736842</v>
      </c>
      <c r="Z170">
        <v>973.60298684210522</v>
      </c>
      <c r="AA170">
        <v>974.67005421052625</v>
      </c>
      <c r="AB170">
        <v>975.73712157894727</v>
      </c>
      <c r="AC170">
        <v>976.8041889473684</v>
      </c>
      <c r="AD170">
        <v>977.87125631578942</v>
      </c>
      <c r="AE170">
        <v>978.40478999999993</v>
      </c>
      <c r="AF170">
        <v>978.93361499999992</v>
      </c>
      <c r="AG170">
        <v>979.991265</v>
      </c>
      <c r="AH170">
        <v>981.04891499999997</v>
      </c>
      <c r="AI170">
        <v>982.10656499999993</v>
      </c>
      <c r="AJ170">
        <v>983.16421500000001</v>
      </c>
      <c r="AK170">
        <v>984.22186499999998</v>
      </c>
      <c r="AL170">
        <v>985.27951500000006</v>
      </c>
      <c r="AM170">
        <v>985.80834000000004</v>
      </c>
      <c r="AN170">
        <v>986.33175272727271</v>
      </c>
      <c r="AO170">
        <v>987.37857818181817</v>
      </c>
      <c r="AP170">
        <v>988.42540363636363</v>
      </c>
      <c r="AQ170">
        <v>989.47222909090908</v>
      </c>
      <c r="AR170">
        <v>990.51905454545454</v>
      </c>
      <c r="AS170">
        <v>991.56587999999999</v>
      </c>
      <c r="AT170">
        <v>992.60117200000002</v>
      </c>
      <c r="AU170">
        <v>993.63646400000005</v>
      </c>
      <c r="AV170">
        <v>994.67175599999996</v>
      </c>
      <c r="AW170">
        <v>995.70704799999999</v>
      </c>
      <c r="AX170">
        <v>996.74234000000001</v>
      </c>
      <c r="AY170">
        <v>997.76531555555562</v>
      </c>
      <c r="AZ170">
        <v>998.78829111111111</v>
      </c>
      <c r="BA170">
        <v>999.81126666666671</v>
      </c>
      <c r="BB170">
        <v>1000.8342422222222</v>
      </c>
      <c r="BC170">
        <v>1001.34573</v>
      </c>
      <c r="BD170">
        <v>1001.85093875</v>
      </c>
      <c r="BE170">
        <v>1002.86135625</v>
      </c>
      <c r="BF170">
        <v>1003.87177375</v>
      </c>
      <c r="BG170">
        <v>1004.88219125</v>
      </c>
      <c r="BH170">
        <v>1005.3874</v>
      </c>
      <c r="BI170">
        <v>1005.8864285714285</v>
      </c>
      <c r="BJ170">
        <v>1006.8844857142857</v>
      </c>
      <c r="BK170">
        <v>1007.8825428571428</v>
      </c>
      <c r="BL170">
        <v>1008.8806</v>
      </c>
      <c r="BM170">
        <v>1009.8670666666667</v>
      </c>
      <c r="BN170">
        <v>1010.8535333333333</v>
      </c>
      <c r="BO170">
        <v>1011.84</v>
      </c>
    </row>
    <row r="171" spans="2:67" x14ac:dyDescent="0.25">
      <c r="B171">
        <v>127</v>
      </c>
      <c r="C171">
        <v>937.3</v>
      </c>
      <c r="F171">
        <v>108</v>
      </c>
      <c r="G171">
        <v>952.46</v>
      </c>
      <c r="H171">
        <v>953.5338857142857</v>
      </c>
      <c r="I171">
        <v>954.60777142857148</v>
      </c>
      <c r="J171">
        <v>955.68165714285715</v>
      </c>
      <c r="K171">
        <v>956.75554285714293</v>
      </c>
      <c r="L171">
        <v>957.82942857142859</v>
      </c>
      <c r="M171">
        <v>958.90331428571437</v>
      </c>
      <c r="N171">
        <v>959.97720000000004</v>
      </c>
      <c r="O171">
        <v>961.0510857142857</v>
      </c>
      <c r="P171">
        <v>962.12497142857148</v>
      </c>
      <c r="Q171">
        <v>963.19885714285715</v>
      </c>
      <c r="R171">
        <v>964.27274285714293</v>
      </c>
      <c r="S171">
        <v>965.3466285714286</v>
      </c>
      <c r="T171">
        <v>966.42051428571438</v>
      </c>
      <c r="U171">
        <v>967.49440000000004</v>
      </c>
      <c r="V171">
        <v>968.55983789473692</v>
      </c>
      <c r="W171">
        <v>969.62527578947368</v>
      </c>
      <c r="X171">
        <v>970.69071368421055</v>
      </c>
      <c r="Y171">
        <v>971.75615157894742</v>
      </c>
      <c r="Z171">
        <v>972.82158947368418</v>
      </c>
      <c r="AA171">
        <v>973.88702736842106</v>
      </c>
      <c r="AB171">
        <v>974.95246526315782</v>
      </c>
      <c r="AC171">
        <v>976.01790315789469</v>
      </c>
      <c r="AD171">
        <v>977.08334105263157</v>
      </c>
      <c r="AE171">
        <v>977.61605999999995</v>
      </c>
      <c r="AF171">
        <v>978.14422428571424</v>
      </c>
      <c r="AG171">
        <v>979.20055285714284</v>
      </c>
      <c r="AH171">
        <v>980.25688142857143</v>
      </c>
      <c r="AI171">
        <v>981.31321000000003</v>
      </c>
      <c r="AJ171">
        <v>982.36953857142851</v>
      </c>
      <c r="AK171">
        <v>983.4258671428571</v>
      </c>
      <c r="AL171">
        <v>984.48219571428569</v>
      </c>
      <c r="AM171">
        <v>985.01035999999999</v>
      </c>
      <c r="AN171">
        <v>985.53322909090912</v>
      </c>
      <c r="AO171">
        <v>986.57896727272725</v>
      </c>
      <c r="AP171">
        <v>987.62470545454551</v>
      </c>
      <c r="AQ171">
        <v>988.67044363636364</v>
      </c>
      <c r="AR171">
        <v>989.71618181818189</v>
      </c>
      <c r="AS171">
        <v>990.76192000000003</v>
      </c>
      <c r="AT171">
        <v>991.79632800000002</v>
      </c>
      <c r="AU171">
        <v>992.830736</v>
      </c>
      <c r="AV171">
        <v>993.86514399999999</v>
      </c>
      <c r="AW171">
        <v>994.89955199999997</v>
      </c>
      <c r="AX171">
        <v>995.93395999999996</v>
      </c>
      <c r="AY171">
        <v>996.95621777777774</v>
      </c>
      <c r="AZ171">
        <v>997.97847555555552</v>
      </c>
      <c r="BA171">
        <v>999.0007333333333</v>
      </c>
      <c r="BB171">
        <v>1000.0229911111111</v>
      </c>
      <c r="BC171">
        <v>1000.53412</v>
      </c>
      <c r="BD171">
        <v>1001.0390550000001</v>
      </c>
      <c r="BE171">
        <v>1002.0489250000001</v>
      </c>
      <c r="BF171">
        <v>1003.058795</v>
      </c>
      <c r="BG171">
        <v>1004.068665</v>
      </c>
      <c r="BH171">
        <v>1004.5736000000001</v>
      </c>
      <c r="BI171">
        <v>1005.0724285714286</v>
      </c>
      <c r="BJ171">
        <v>1006.0700857142857</v>
      </c>
      <c r="BK171">
        <v>1007.0677428571429</v>
      </c>
      <c r="BL171">
        <v>1008.0654</v>
      </c>
      <c r="BM171">
        <v>1009.0516</v>
      </c>
      <c r="BN171">
        <v>1010.0377999999999</v>
      </c>
      <c r="BO171">
        <v>1011.024</v>
      </c>
    </row>
    <row r="172" spans="2:67" x14ac:dyDescent="0.25">
      <c r="B172">
        <v>128</v>
      </c>
      <c r="C172">
        <v>936.5</v>
      </c>
      <c r="F172">
        <v>109</v>
      </c>
      <c r="G172">
        <v>951.73</v>
      </c>
      <c r="H172">
        <v>952.8007964285714</v>
      </c>
      <c r="I172">
        <v>953.8715928571429</v>
      </c>
      <c r="J172">
        <v>954.94238928571428</v>
      </c>
      <c r="K172">
        <v>956.01318571428567</v>
      </c>
      <c r="L172">
        <v>957.08398214285717</v>
      </c>
      <c r="M172">
        <v>958.15477857142855</v>
      </c>
      <c r="N172">
        <v>959.22557499999994</v>
      </c>
      <c r="O172">
        <v>960.29637142857143</v>
      </c>
      <c r="P172">
        <v>961.36716785714282</v>
      </c>
      <c r="Q172">
        <v>962.43796428571432</v>
      </c>
      <c r="R172">
        <v>963.5087607142857</v>
      </c>
      <c r="S172">
        <v>964.57955714285708</v>
      </c>
      <c r="T172">
        <v>965.65035357142858</v>
      </c>
      <c r="U172">
        <v>966.72114999999997</v>
      </c>
      <c r="V172">
        <v>967.78495842105258</v>
      </c>
      <c r="W172">
        <v>968.84876684210519</v>
      </c>
      <c r="X172">
        <v>969.91257526315781</v>
      </c>
      <c r="Y172">
        <v>970.97638368421053</v>
      </c>
      <c r="Z172">
        <v>972.04019210526315</v>
      </c>
      <c r="AA172">
        <v>973.10400052631576</v>
      </c>
      <c r="AB172">
        <v>974.16780894736837</v>
      </c>
      <c r="AC172">
        <v>975.23161736842098</v>
      </c>
      <c r="AD172">
        <v>976.2954257894736</v>
      </c>
      <c r="AE172">
        <v>976.82732999999996</v>
      </c>
      <c r="AF172">
        <v>977.35483357142857</v>
      </c>
      <c r="AG172">
        <v>978.40984071428568</v>
      </c>
      <c r="AH172">
        <v>979.46484785714279</v>
      </c>
      <c r="AI172">
        <v>980.51985500000001</v>
      </c>
      <c r="AJ172">
        <v>981.57486214285711</v>
      </c>
      <c r="AK172">
        <v>982.62986928571422</v>
      </c>
      <c r="AL172">
        <v>983.68487642857133</v>
      </c>
      <c r="AM172">
        <v>984.21237999999994</v>
      </c>
      <c r="AN172">
        <v>984.73470545454541</v>
      </c>
      <c r="AO172">
        <v>985.77935636363634</v>
      </c>
      <c r="AP172">
        <v>986.82400727272727</v>
      </c>
      <c r="AQ172">
        <v>987.86865818181809</v>
      </c>
      <c r="AR172">
        <v>988.91330909090902</v>
      </c>
      <c r="AS172">
        <v>989.95795999999996</v>
      </c>
      <c r="AT172">
        <v>990.9914839999999</v>
      </c>
      <c r="AU172">
        <v>992.02500799999996</v>
      </c>
      <c r="AV172">
        <v>993.0585319999999</v>
      </c>
      <c r="AW172">
        <v>994.09205599999996</v>
      </c>
      <c r="AX172">
        <v>995.1255799999999</v>
      </c>
      <c r="AY172">
        <v>996.14711999999986</v>
      </c>
      <c r="AZ172">
        <v>997.16865999999993</v>
      </c>
      <c r="BA172">
        <v>998.19019999999989</v>
      </c>
      <c r="BB172">
        <v>999.21173999999996</v>
      </c>
      <c r="BC172">
        <v>999.72250999999994</v>
      </c>
      <c r="BD172">
        <v>1000.22717125</v>
      </c>
      <c r="BE172">
        <v>1001.23649375</v>
      </c>
      <c r="BF172">
        <v>1002.24581625</v>
      </c>
      <c r="BG172">
        <v>1003.25513875</v>
      </c>
      <c r="BH172">
        <v>1003.7598</v>
      </c>
      <c r="BI172">
        <v>1004.2584285714286</v>
      </c>
      <c r="BJ172">
        <v>1005.2556857142857</v>
      </c>
      <c r="BK172">
        <v>1006.2529428571428</v>
      </c>
      <c r="BL172">
        <v>1007.2501999999999</v>
      </c>
      <c r="BM172">
        <v>1008.2361333333333</v>
      </c>
      <c r="BN172">
        <v>1009.2220666666667</v>
      </c>
      <c r="BO172">
        <v>1010.2080000000001</v>
      </c>
    </row>
    <row r="173" spans="2:67" x14ac:dyDescent="0.25">
      <c r="B173">
        <v>129</v>
      </c>
      <c r="C173">
        <v>935.6</v>
      </c>
      <c r="F173">
        <v>110</v>
      </c>
      <c r="G173">
        <v>951</v>
      </c>
      <c r="H173">
        <v>952.0677071428571</v>
      </c>
      <c r="I173">
        <v>953.13541428571432</v>
      </c>
      <c r="J173">
        <v>954.20312142857142</v>
      </c>
      <c r="K173">
        <v>955.27082857142852</v>
      </c>
      <c r="L173">
        <v>956.33853571428574</v>
      </c>
      <c r="M173">
        <v>957.40624285714284</v>
      </c>
      <c r="N173">
        <v>958.47395000000006</v>
      </c>
      <c r="O173">
        <v>959.54165714285716</v>
      </c>
      <c r="P173">
        <v>960.60936428571426</v>
      </c>
      <c r="Q173">
        <v>961.67707142857148</v>
      </c>
      <c r="R173">
        <v>962.74477857142858</v>
      </c>
      <c r="S173">
        <v>963.81248571428569</v>
      </c>
      <c r="T173">
        <v>964.8801928571429</v>
      </c>
      <c r="U173">
        <v>965.9479</v>
      </c>
      <c r="V173">
        <v>967.01007894736847</v>
      </c>
      <c r="W173">
        <v>968.07225789473682</v>
      </c>
      <c r="X173">
        <v>969.13443684210529</v>
      </c>
      <c r="Y173">
        <v>970.19661578947364</v>
      </c>
      <c r="Z173">
        <v>971.25879473684211</v>
      </c>
      <c r="AA173">
        <v>972.32097368421046</v>
      </c>
      <c r="AB173">
        <v>973.38315263157892</v>
      </c>
      <c r="AC173">
        <v>974.44533157894739</v>
      </c>
      <c r="AD173">
        <v>975.50751052631574</v>
      </c>
      <c r="AE173">
        <v>976.03859999999997</v>
      </c>
      <c r="AF173">
        <v>976.56544285714278</v>
      </c>
      <c r="AG173">
        <v>977.61912857142852</v>
      </c>
      <c r="AH173">
        <v>978.67281428571425</v>
      </c>
      <c r="AI173">
        <v>979.72649999999999</v>
      </c>
      <c r="AJ173">
        <v>980.78018571428572</v>
      </c>
      <c r="AK173">
        <v>981.83387142857146</v>
      </c>
      <c r="AL173">
        <v>982.88755714285719</v>
      </c>
      <c r="AM173">
        <v>983.4144</v>
      </c>
      <c r="AN173">
        <v>983.93618181818181</v>
      </c>
      <c r="AO173">
        <v>984.97974545454542</v>
      </c>
      <c r="AP173">
        <v>986.02330909090904</v>
      </c>
      <c r="AQ173">
        <v>987.06687272727277</v>
      </c>
      <c r="AR173">
        <v>988.11043636363638</v>
      </c>
      <c r="AS173">
        <v>989.154</v>
      </c>
      <c r="AT173">
        <v>990.18664000000001</v>
      </c>
      <c r="AU173">
        <v>991.21928000000003</v>
      </c>
      <c r="AV173">
        <v>992.25191999999993</v>
      </c>
      <c r="AW173">
        <v>993.28455999999994</v>
      </c>
      <c r="AX173">
        <v>994.31719999999996</v>
      </c>
      <c r="AY173">
        <v>995.33802222222221</v>
      </c>
      <c r="AZ173">
        <v>996.35884444444446</v>
      </c>
      <c r="BA173">
        <v>997.37966666666659</v>
      </c>
      <c r="BB173">
        <v>998.40048888888884</v>
      </c>
      <c r="BC173">
        <v>998.91089999999997</v>
      </c>
      <c r="BD173">
        <v>999.41528749999998</v>
      </c>
      <c r="BE173">
        <v>1000.4240625</v>
      </c>
      <c r="BF173">
        <v>1001.4328375</v>
      </c>
      <c r="BG173">
        <v>1002.4416125</v>
      </c>
      <c r="BH173">
        <v>1002.946</v>
      </c>
      <c r="BI173">
        <v>1003.4444285714286</v>
      </c>
      <c r="BJ173">
        <v>1004.4412857142858</v>
      </c>
      <c r="BK173">
        <v>1005.4381428571428</v>
      </c>
      <c r="BL173">
        <v>1006.4349999999999</v>
      </c>
      <c r="BM173">
        <v>1007.4206666666666</v>
      </c>
      <c r="BN173">
        <v>1008.4063333333334</v>
      </c>
      <c r="BO173">
        <v>1009.3920000000001</v>
      </c>
    </row>
    <row r="174" spans="2:67" x14ac:dyDescent="0.25">
      <c r="B174">
        <v>130</v>
      </c>
      <c r="C174">
        <v>934.8</v>
      </c>
      <c r="F174">
        <v>111</v>
      </c>
      <c r="G174">
        <v>950.21</v>
      </c>
      <c r="H174">
        <v>951.27593999999999</v>
      </c>
      <c r="I174">
        <v>952.34188000000006</v>
      </c>
      <c r="J174">
        <v>953.40782000000002</v>
      </c>
      <c r="K174">
        <v>954.47375999999997</v>
      </c>
      <c r="L174">
        <v>955.53970000000004</v>
      </c>
      <c r="M174">
        <v>956.60563999999999</v>
      </c>
      <c r="N174">
        <v>957.67157999999995</v>
      </c>
      <c r="O174">
        <v>958.73752000000002</v>
      </c>
      <c r="P174">
        <v>959.80345999999997</v>
      </c>
      <c r="Q174">
        <v>960.86940000000004</v>
      </c>
      <c r="R174">
        <v>961.93534</v>
      </c>
      <c r="S174">
        <v>963.00127999999995</v>
      </c>
      <c r="T174">
        <v>964.06722000000002</v>
      </c>
      <c r="U174">
        <v>965.13315999999998</v>
      </c>
      <c r="V174">
        <v>966.19409473684209</v>
      </c>
      <c r="W174">
        <v>967.2550294736842</v>
      </c>
      <c r="X174">
        <v>968.31596421052632</v>
      </c>
      <c r="Y174">
        <v>969.37689894736843</v>
      </c>
      <c r="Z174">
        <v>970.43783368421055</v>
      </c>
      <c r="AA174">
        <v>971.49876842105266</v>
      </c>
      <c r="AB174">
        <v>972.55970315789477</v>
      </c>
      <c r="AC174">
        <v>973.62063789473689</v>
      </c>
      <c r="AD174">
        <v>974.681572631579</v>
      </c>
      <c r="AE174">
        <v>975.21204</v>
      </c>
      <c r="AF174">
        <v>975.73841285714286</v>
      </c>
      <c r="AG174">
        <v>976.79115857142858</v>
      </c>
      <c r="AH174">
        <v>977.8439042857143</v>
      </c>
      <c r="AI174">
        <v>978.89665000000002</v>
      </c>
      <c r="AJ174">
        <v>979.94939571428574</v>
      </c>
      <c r="AK174">
        <v>981.00214142857146</v>
      </c>
      <c r="AL174">
        <v>982.05488714285718</v>
      </c>
      <c r="AM174">
        <v>982.58126000000004</v>
      </c>
      <c r="AN174">
        <v>983.10268636363639</v>
      </c>
      <c r="AO174">
        <v>984.1455390909091</v>
      </c>
      <c r="AP174">
        <v>985.1883918181818</v>
      </c>
      <c r="AQ174">
        <v>986.23124454545462</v>
      </c>
      <c r="AR174">
        <v>987.27409727272732</v>
      </c>
      <c r="AS174">
        <v>988.31695000000002</v>
      </c>
      <c r="AT174">
        <v>989.34907399999997</v>
      </c>
      <c r="AU174">
        <v>990.38119800000004</v>
      </c>
      <c r="AV174">
        <v>991.41332199999999</v>
      </c>
      <c r="AW174">
        <v>992.44544600000006</v>
      </c>
      <c r="AX174">
        <v>993.47757000000001</v>
      </c>
      <c r="AY174">
        <v>994.49805000000003</v>
      </c>
      <c r="AZ174">
        <v>995.51852999999994</v>
      </c>
      <c r="BA174">
        <v>996.53900999999996</v>
      </c>
      <c r="BB174">
        <v>997.55948999999998</v>
      </c>
      <c r="BC174">
        <v>998.06972999999994</v>
      </c>
      <c r="BD174">
        <v>998.57402374999992</v>
      </c>
      <c r="BE174">
        <v>999.58261125000001</v>
      </c>
      <c r="BF174">
        <v>1000.59119875</v>
      </c>
      <c r="BG174">
        <v>1001.5997862500001</v>
      </c>
      <c r="BH174">
        <v>1002.1040800000001</v>
      </c>
      <c r="BI174">
        <v>1002.6024871428572</v>
      </c>
      <c r="BJ174">
        <v>1003.5993014285714</v>
      </c>
      <c r="BK174">
        <v>1004.5961157142857</v>
      </c>
      <c r="BL174">
        <v>1005.5929299999999</v>
      </c>
      <c r="BM174">
        <v>1006.5786866666666</v>
      </c>
      <c r="BN174">
        <v>1007.5644433333333</v>
      </c>
      <c r="BO174">
        <v>1008.5502</v>
      </c>
    </row>
    <row r="175" spans="2:67" x14ac:dyDescent="0.25">
      <c r="B175">
        <v>131</v>
      </c>
      <c r="C175">
        <v>933.9</v>
      </c>
      <c r="F175">
        <v>112</v>
      </c>
      <c r="G175">
        <v>949.42</v>
      </c>
      <c r="H175">
        <v>950.48417285714277</v>
      </c>
      <c r="I175">
        <v>951.54834571428569</v>
      </c>
      <c r="J175">
        <v>952.61251857142861</v>
      </c>
      <c r="K175">
        <v>953.67669142857142</v>
      </c>
      <c r="L175">
        <v>954.74086428571422</v>
      </c>
      <c r="M175">
        <v>955.80503714285715</v>
      </c>
      <c r="N175">
        <v>956.86921000000007</v>
      </c>
      <c r="O175">
        <v>957.93338285714287</v>
      </c>
      <c r="P175">
        <v>958.99755571428568</v>
      </c>
      <c r="Q175">
        <v>960.0617285714286</v>
      </c>
      <c r="R175">
        <v>961.12590142857152</v>
      </c>
      <c r="S175">
        <v>962.19007428571433</v>
      </c>
      <c r="T175">
        <v>963.25424714285714</v>
      </c>
      <c r="U175">
        <v>964.31842000000006</v>
      </c>
      <c r="V175">
        <v>965.37811052631582</v>
      </c>
      <c r="W175">
        <v>966.43780105263158</v>
      </c>
      <c r="X175">
        <v>967.49749157894746</v>
      </c>
      <c r="Y175">
        <v>968.55718210526322</v>
      </c>
      <c r="Z175">
        <v>969.61687263157899</v>
      </c>
      <c r="AA175">
        <v>970.67656315789475</v>
      </c>
      <c r="AB175">
        <v>971.73625368421051</v>
      </c>
      <c r="AC175">
        <v>972.79594421052639</v>
      </c>
      <c r="AD175">
        <v>973.85563473684215</v>
      </c>
      <c r="AE175">
        <v>974.38548000000003</v>
      </c>
      <c r="AF175">
        <v>974.91138285714283</v>
      </c>
      <c r="AG175">
        <v>975.96318857142865</v>
      </c>
      <c r="AH175">
        <v>977.01499428571424</v>
      </c>
      <c r="AI175">
        <v>978.06680000000006</v>
      </c>
      <c r="AJ175">
        <v>979.11860571428565</v>
      </c>
      <c r="AK175">
        <v>980.17041142857147</v>
      </c>
      <c r="AL175">
        <v>981.22221714285706</v>
      </c>
      <c r="AM175">
        <v>981.74811999999997</v>
      </c>
      <c r="AN175">
        <v>982.26919090909087</v>
      </c>
      <c r="AO175">
        <v>983.31133272727277</v>
      </c>
      <c r="AP175">
        <v>984.35347454545456</v>
      </c>
      <c r="AQ175">
        <v>985.39561636363635</v>
      </c>
      <c r="AR175">
        <v>986.43775818181825</v>
      </c>
      <c r="AS175">
        <v>987.47990000000004</v>
      </c>
      <c r="AT175">
        <v>988.51150800000005</v>
      </c>
      <c r="AU175">
        <v>989.54311600000005</v>
      </c>
      <c r="AV175">
        <v>990.57472399999995</v>
      </c>
      <c r="AW175">
        <v>991.60633199999995</v>
      </c>
      <c r="AX175">
        <v>992.63793999999996</v>
      </c>
      <c r="AY175">
        <v>993.65807777777775</v>
      </c>
      <c r="AZ175">
        <v>994.67821555555554</v>
      </c>
      <c r="BA175">
        <v>995.69835333333333</v>
      </c>
      <c r="BB175">
        <v>996.71849111111112</v>
      </c>
      <c r="BC175">
        <v>997.22856000000002</v>
      </c>
      <c r="BD175">
        <v>997.73275999999998</v>
      </c>
      <c r="BE175">
        <v>998.74116000000004</v>
      </c>
      <c r="BF175">
        <v>999.74955999999997</v>
      </c>
      <c r="BG175">
        <v>1000.75796</v>
      </c>
      <c r="BH175">
        <v>1001.26216</v>
      </c>
      <c r="BI175">
        <v>1001.7605457142857</v>
      </c>
      <c r="BJ175">
        <v>1002.7573171428571</v>
      </c>
      <c r="BK175">
        <v>1003.7540885714286</v>
      </c>
      <c r="BL175">
        <v>1004.75086</v>
      </c>
      <c r="BM175">
        <v>1005.7367066666667</v>
      </c>
      <c r="BN175">
        <v>1006.7225533333334</v>
      </c>
      <c r="BO175">
        <v>1007.7084000000001</v>
      </c>
    </row>
    <row r="176" spans="2:67" x14ac:dyDescent="0.25">
      <c r="B176">
        <v>132</v>
      </c>
      <c r="C176">
        <v>933.1</v>
      </c>
      <c r="F176">
        <v>113</v>
      </c>
      <c r="G176">
        <v>948.63</v>
      </c>
      <c r="H176">
        <v>949.69240571428577</v>
      </c>
      <c r="I176">
        <v>950.75481142857143</v>
      </c>
      <c r="J176">
        <v>951.81721714285709</v>
      </c>
      <c r="K176">
        <v>952.87962285714286</v>
      </c>
      <c r="L176">
        <v>953.94202857142864</v>
      </c>
      <c r="M176">
        <v>955.0044342857143</v>
      </c>
      <c r="N176">
        <v>956.06683999999996</v>
      </c>
      <c r="O176">
        <v>957.12924571428573</v>
      </c>
      <c r="P176">
        <v>958.1916514285715</v>
      </c>
      <c r="Q176">
        <v>959.25405714285716</v>
      </c>
      <c r="R176">
        <v>960.31646285714282</v>
      </c>
      <c r="S176">
        <v>961.3788685714286</v>
      </c>
      <c r="T176">
        <v>962.44127428571437</v>
      </c>
      <c r="U176">
        <v>963.50368000000003</v>
      </c>
      <c r="V176">
        <v>964.56212631578944</v>
      </c>
      <c r="W176">
        <v>965.62057263157897</v>
      </c>
      <c r="X176">
        <v>966.67901894736838</v>
      </c>
      <c r="Y176">
        <v>967.7374652631579</v>
      </c>
      <c r="Z176">
        <v>968.79591157894731</v>
      </c>
      <c r="AA176">
        <v>969.85435789473684</v>
      </c>
      <c r="AB176">
        <v>970.91280421052625</v>
      </c>
      <c r="AC176">
        <v>971.97125052631577</v>
      </c>
      <c r="AD176">
        <v>973.02969684210518</v>
      </c>
      <c r="AE176">
        <v>973.55891999999994</v>
      </c>
      <c r="AF176">
        <v>974.08435285714279</v>
      </c>
      <c r="AG176">
        <v>975.13521857142848</v>
      </c>
      <c r="AH176">
        <v>976.18608428571429</v>
      </c>
      <c r="AI176">
        <v>977.23694999999998</v>
      </c>
      <c r="AJ176">
        <v>978.28781571428567</v>
      </c>
      <c r="AK176">
        <v>979.33868142857148</v>
      </c>
      <c r="AL176">
        <v>980.38954714285717</v>
      </c>
      <c r="AM176">
        <v>980.91498000000001</v>
      </c>
      <c r="AN176">
        <v>981.43569545454545</v>
      </c>
      <c r="AO176">
        <v>982.47712636363633</v>
      </c>
      <c r="AP176">
        <v>983.51855727272721</v>
      </c>
      <c r="AQ176">
        <v>984.5599881818182</v>
      </c>
      <c r="AR176">
        <v>985.60141909090908</v>
      </c>
      <c r="AS176">
        <v>986.64284999999995</v>
      </c>
      <c r="AT176">
        <v>987.6739419999999</v>
      </c>
      <c r="AU176">
        <v>988.70503399999996</v>
      </c>
      <c r="AV176">
        <v>989.7361259999999</v>
      </c>
      <c r="AW176">
        <v>990.76721799999996</v>
      </c>
      <c r="AX176">
        <v>991.7983099999999</v>
      </c>
      <c r="AY176">
        <v>992.81810555555546</v>
      </c>
      <c r="AZ176">
        <v>993.83790111111102</v>
      </c>
      <c r="BA176">
        <v>994.85769666666658</v>
      </c>
      <c r="BB176">
        <v>995.87749222222214</v>
      </c>
      <c r="BC176">
        <v>996.38738999999998</v>
      </c>
      <c r="BD176">
        <v>996.89149625000005</v>
      </c>
      <c r="BE176">
        <v>997.89970874999995</v>
      </c>
      <c r="BF176">
        <v>998.90792125000007</v>
      </c>
      <c r="BG176">
        <v>999.91613374999997</v>
      </c>
      <c r="BH176">
        <v>1000.42024</v>
      </c>
      <c r="BI176">
        <v>1000.9186042857143</v>
      </c>
      <c r="BJ176">
        <v>1001.9153328571429</v>
      </c>
      <c r="BK176">
        <v>1002.9120614285714</v>
      </c>
      <c r="BL176">
        <v>1003.90879</v>
      </c>
      <c r="BM176">
        <v>1004.8947266666667</v>
      </c>
      <c r="BN176">
        <v>1005.8806633333334</v>
      </c>
      <c r="BO176">
        <v>1006.8666000000001</v>
      </c>
    </row>
    <row r="177" spans="2:67" x14ac:dyDescent="0.25">
      <c r="B177">
        <v>133</v>
      </c>
      <c r="C177">
        <v>932.2</v>
      </c>
      <c r="F177">
        <v>114</v>
      </c>
      <c r="G177">
        <v>947.84</v>
      </c>
      <c r="H177">
        <v>948.90063857142854</v>
      </c>
      <c r="I177">
        <v>949.96127714285717</v>
      </c>
      <c r="J177">
        <v>951.0219157142858</v>
      </c>
      <c r="K177">
        <v>952.08255428571431</v>
      </c>
      <c r="L177">
        <v>953.14319285714282</v>
      </c>
      <c r="M177">
        <v>954.20383142857145</v>
      </c>
      <c r="N177">
        <v>955.26447000000007</v>
      </c>
      <c r="O177">
        <v>956.32510857142859</v>
      </c>
      <c r="P177">
        <v>957.3857471428571</v>
      </c>
      <c r="Q177">
        <v>958.44638571428573</v>
      </c>
      <c r="R177">
        <v>959.50702428571435</v>
      </c>
      <c r="S177">
        <v>960.56766285714286</v>
      </c>
      <c r="T177">
        <v>961.62830142857138</v>
      </c>
      <c r="U177">
        <v>962.68894</v>
      </c>
      <c r="V177">
        <v>963.74614210526317</v>
      </c>
      <c r="W177">
        <v>964.80334421052635</v>
      </c>
      <c r="X177">
        <v>965.86054631578952</v>
      </c>
      <c r="Y177">
        <v>966.91774842105258</v>
      </c>
      <c r="Z177">
        <v>967.97495052631575</v>
      </c>
      <c r="AA177">
        <v>969.03215263157892</v>
      </c>
      <c r="AB177">
        <v>970.0893547368421</v>
      </c>
      <c r="AC177">
        <v>971.14655684210527</v>
      </c>
      <c r="AD177">
        <v>972.20375894736844</v>
      </c>
      <c r="AE177">
        <v>972.73235999999997</v>
      </c>
      <c r="AF177">
        <v>973.25732285714287</v>
      </c>
      <c r="AG177">
        <v>974.30724857142854</v>
      </c>
      <c r="AH177">
        <v>975.35717428571422</v>
      </c>
      <c r="AI177">
        <v>976.4070999999999</v>
      </c>
      <c r="AJ177">
        <v>977.45702571428569</v>
      </c>
      <c r="AK177">
        <v>978.50695142857137</v>
      </c>
      <c r="AL177">
        <v>979.55687714285705</v>
      </c>
      <c r="AM177">
        <v>980.08183999999994</v>
      </c>
      <c r="AN177">
        <v>980.60219999999993</v>
      </c>
      <c r="AO177">
        <v>981.64292</v>
      </c>
      <c r="AP177">
        <v>982.68363999999997</v>
      </c>
      <c r="AQ177">
        <v>983.72435999999993</v>
      </c>
      <c r="AR177">
        <v>984.76508000000001</v>
      </c>
      <c r="AS177">
        <v>985.80579999999998</v>
      </c>
      <c r="AT177">
        <v>986.83637599999997</v>
      </c>
      <c r="AU177">
        <v>987.86695199999997</v>
      </c>
      <c r="AV177">
        <v>988.89752799999997</v>
      </c>
      <c r="AW177">
        <v>989.92810399999996</v>
      </c>
      <c r="AX177">
        <v>990.95867999999996</v>
      </c>
      <c r="AY177">
        <v>991.97813333333329</v>
      </c>
      <c r="AZ177">
        <v>992.99758666666662</v>
      </c>
      <c r="BA177">
        <v>994.01703999999995</v>
      </c>
      <c r="BB177">
        <v>995.03649333333328</v>
      </c>
      <c r="BC177">
        <v>995.54621999999995</v>
      </c>
      <c r="BD177">
        <v>996.05023249999999</v>
      </c>
      <c r="BE177">
        <v>997.05825749999997</v>
      </c>
      <c r="BF177">
        <v>998.06628249999994</v>
      </c>
      <c r="BG177">
        <v>999.07430749999992</v>
      </c>
      <c r="BH177">
        <v>999.57831999999996</v>
      </c>
      <c r="BI177">
        <v>1000.0766628571429</v>
      </c>
      <c r="BJ177">
        <v>1001.0733485714286</v>
      </c>
      <c r="BK177">
        <v>1002.0700342857143</v>
      </c>
      <c r="BL177">
        <v>1003.06672</v>
      </c>
      <c r="BM177">
        <v>1004.0527466666667</v>
      </c>
      <c r="BN177">
        <v>1005.0387733333333</v>
      </c>
      <c r="BO177">
        <v>1006.0248</v>
      </c>
    </row>
    <row r="178" spans="2:67" x14ac:dyDescent="0.25">
      <c r="B178">
        <v>134</v>
      </c>
      <c r="C178">
        <v>931.3</v>
      </c>
      <c r="F178">
        <v>115</v>
      </c>
      <c r="G178">
        <v>947.05</v>
      </c>
      <c r="H178">
        <v>948.10887142857143</v>
      </c>
      <c r="I178">
        <v>949.1677428571428</v>
      </c>
      <c r="J178">
        <v>950.22661428571428</v>
      </c>
      <c r="K178">
        <v>951.28548571428564</v>
      </c>
      <c r="L178">
        <v>952.34435714285712</v>
      </c>
      <c r="M178">
        <v>953.40322857142849</v>
      </c>
      <c r="N178">
        <v>954.46209999999996</v>
      </c>
      <c r="O178">
        <v>955.52097142857144</v>
      </c>
      <c r="P178">
        <v>956.57984285714281</v>
      </c>
      <c r="Q178">
        <v>957.63871428571429</v>
      </c>
      <c r="R178">
        <v>958.69758571428565</v>
      </c>
      <c r="S178">
        <v>959.75645714285713</v>
      </c>
      <c r="T178">
        <v>960.81532857142849</v>
      </c>
      <c r="U178">
        <v>961.87419999999997</v>
      </c>
      <c r="V178">
        <v>962.93015789473679</v>
      </c>
      <c r="W178">
        <v>963.98611578947362</v>
      </c>
      <c r="X178">
        <v>965.04207368421055</v>
      </c>
      <c r="Y178">
        <v>966.09803157894737</v>
      </c>
      <c r="Z178">
        <v>967.15398947368419</v>
      </c>
      <c r="AA178">
        <v>968.20994736842101</v>
      </c>
      <c r="AB178">
        <v>969.26590526315783</v>
      </c>
      <c r="AC178">
        <v>970.32186315789477</v>
      </c>
      <c r="AD178">
        <v>971.37782105263159</v>
      </c>
      <c r="AE178">
        <v>971.9058</v>
      </c>
      <c r="AF178">
        <v>972.43029285714283</v>
      </c>
      <c r="AG178">
        <v>973.47927857142861</v>
      </c>
      <c r="AH178">
        <v>974.52826428571427</v>
      </c>
      <c r="AI178">
        <v>975.57724999999994</v>
      </c>
      <c r="AJ178">
        <v>976.62623571428571</v>
      </c>
      <c r="AK178">
        <v>977.67522142857138</v>
      </c>
      <c r="AL178">
        <v>978.72420714285715</v>
      </c>
      <c r="AM178">
        <v>979.24869999999999</v>
      </c>
      <c r="AN178">
        <v>979.76870454545451</v>
      </c>
      <c r="AO178">
        <v>980.80871363636368</v>
      </c>
      <c r="AP178">
        <v>981.84872272727273</v>
      </c>
      <c r="AQ178">
        <v>982.88873181818178</v>
      </c>
      <c r="AR178">
        <v>983.92874090909095</v>
      </c>
      <c r="AS178">
        <v>984.96875</v>
      </c>
      <c r="AT178">
        <v>985.99881000000005</v>
      </c>
      <c r="AU178">
        <v>987.02886999999998</v>
      </c>
      <c r="AV178">
        <v>988.05893000000003</v>
      </c>
      <c r="AW178">
        <v>989.08898999999997</v>
      </c>
      <c r="AX178">
        <v>990.11905000000002</v>
      </c>
      <c r="AY178">
        <v>991.13816111111112</v>
      </c>
      <c r="AZ178">
        <v>992.15727222222222</v>
      </c>
      <c r="BA178">
        <v>993.17638333333332</v>
      </c>
      <c r="BB178">
        <v>994.19549444444442</v>
      </c>
      <c r="BC178">
        <v>994.70505000000003</v>
      </c>
      <c r="BD178">
        <v>995.20896875000005</v>
      </c>
      <c r="BE178">
        <v>996.21680624999999</v>
      </c>
      <c r="BF178">
        <v>997.22464375000004</v>
      </c>
      <c r="BG178">
        <v>998.23248124999998</v>
      </c>
      <c r="BH178">
        <v>998.7364</v>
      </c>
      <c r="BI178">
        <v>999.23472142857145</v>
      </c>
      <c r="BJ178">
        <v>1000.2313642857143</v>
      </c>
      <c r="BK178">
        <v>1001.2280071428571</v>
      </c>
      <c r="BL178">
        <v>1002.22465</v>
      </c>
      <c r="BM178">
        <v>1003.2107666666667</v>
      </c>
      <c r="BN178">
        <v>1004.1968833333333</v>
      </c>
      <c r="BO178">
        <v>1005.183</v>
      </c>
    </row>
    <row r="179" spans="2:67" x14ac:dyDescent="0.25">
      <c r="B179">
        <v>135</v>
      </c>
      <c r="C179">
        <v>930.5</v>
      </c>
      <c r="F179">
        <v>116</v>
      </c>
      <c r="G179">
        <v>946.26</v>
      </c>
      <c r="H179">
        <v>947.31710428571432</v>
      </c>
      <c r="I179">
        <v>948.37420857142854</v>
      </c>
      <c r="J179">
        <v>949.43131285714287</v>
      </c>
      <c r="K179">
        <v>950.4884171428572</v>
      </c>
      <c r="L179">
        <v>951.54552142857142</v>
      </c>
      <c r="M179">
        <v>952.60262571428575</v>
      </c>
      <c r="N179">
        <v>953.65973000000008</v>
      </c>
      <c r="O179">
        <v>954.7168342857143</v>
      </c>
      <c r="P179">
        <v>955.77393857142863</v>
      </c>
      <c r="Q179">
        <v>956.83104285714285</v>
      </c>
      <c r="R179">
        <v>957.88814714285718</v>
      </c>
      <c r="S179">
        <v>958.94525142857151</v>
      </c>
      <c r="T179">
        <v>960.00235571428573</v>
      </c>
      <c r="U179">
        <v>961.05946000000006</v>
      </c>
      <c r="V179">
        <v>962.11417368421053</v>
      </c>
      <c r="W179">
        <v>963.16888736842111</v>
      </c>
      <c r="X179">
        <v>964.22360105263158</v>
      </c>
      <c r="Y179">
        <v>965.27831473684216</v>
      </c>
      <c r="Z179">
        <v>966.33302842105263</v>
      </c>
      <c r="AA179">
        <v>967.38774210526321</v>
      </c>
      <c r="AB179">
        <v>968.44245578947368</v>
      </c>
      <c r="AC179">
        <v>969.49716947368427</v>
      </c>
      <c r="AD179">
        <v>970.55188315789474</v>
      </c>
      <c r="AE179">
        <v>971.07924000000003</v>
      </c>
      <c r="AF179">
        <v>971.60326285714291</v>
      </c>
      <c r="AG179">
        <v>972.65130857142856</v>
      </c>
      <c r="AH179">
        <v>973.69935428571432</v>
      </c>
      <c r="AI179">
        <v>974.74740000000008</v>
      </c>
      <c r="AJ179">
        <v>975.79544571428573</v>
      </c>
      <c r="AK179">
        <v>976.8434914285715</v>
      </c>
      <c r="AL179">
        <v>977.89153714285715</v>
      </c>
      <c r="AM179">
        <v>978.41556000000003</v>
      </c>
      <c r="AN179">
        <v>978.9352090909091</v>
      </c>
      <c r="AO179">
        <v>979.97450727272735</v>
      </c>
      <c r="AP179">
        <v>981.01380545454549</v>
      </c>
      <c r="AQ179">
        <v>982.05310363636363</v>
      </c>
      <c r="AR179">
        <v>983.09240181818188</v>
      </c>
      <c r="AS179">
        <v>984.13170000000002</v>
      </c>
      <c r="AT179">
        <v>985.16124400000001</v>
      </c>
      <c r="AU179">
        <v>986.190788</v>
      </c>
      <c r="AV179">
        <v>987.22033199999998</v>
      </c>
      <c r="AW179">
        <v>988.24987599999997</v>
      </c>
      <c r="AX179">
        <v>989.27941999999996</v>
      </c>
      <c r="AY179">
        <v>990.29818888888883</v>
      </c>
      <c r="AZ179">
        <v>991.3169577777777</v>
      </c>
      <c r="BA179">
        <v>992.33572666666669</v>
      </c>
      <c r="BB179">
        <v>993.35449555555556</v>
      </c>
      <c r="BC179">
        <v>993.86387999999999</v>
      </c>
      <c r="BD179">
        <v>994.367705</v>
      </c>
      <c r="BE179">
        <v>995.37535500000001</v>
      </c>
      <c r="BF179">
        <v>996.38300500000003</v>
      </c>
      <c r="BG179">
        <v>997.39065500000004</v>
      </c>
      <c r="BH179">
        <v>997.89448000000004</v>
      </c>
      <c r="BI179">
        <v>998.39278000000002</v>
      </c>
      <c r="BJ179">
        <v>999.38937999999996</v>
      </c>
      <c r="BK179">
        <v>1000.38598</v>
      </c>
      <c r="BL179">
        <v>1001.38258</v>
      </c>
      <c r="BM179">
        <v>1002.3687866666667</v>
      </c>
      <c r="BN179">
        <v>1003.3549933333334</v>
      </c>
      <c r="BO179">
        <v>1004.3412000000001</v>
      </c>
    </row>
    <row r="180" spans="2:67" x14ac:dyDescent="0.25">
      <c r="B180">
        <v>136</v>
      </c>
      <c r="C180">
        <v>929.6</v>
      </c>
      <c r="F180">
        <v>117</v>
      </c>
      <c r="G180">
        <v>945.47</v>
      </c>
      <c r="H180">
        <v>946.52533714285721</v>
      </c>
      <c r="I180">
        <v>947.58067428571428</v>
      </c>
      <c r="J180">
        <v>948.63601142857146</v>
      </c>
      <c r="K180">
        <v>949.69134857142865</v>
      </c>
      <c r="L180">
        <v>950.74668571428572</v>
      </c>
      <c r="M180">
        <v>951.8020228571429</v>
      </c>
      <c r="N180">
        <v>952.85735999999997</v>
      </c>
      <c r="O180">
        <v>953.91269714285716</v>
      </c>
      <c r="P180">
        <v>954.96803428571434</v>
      </c>
      <c r="Q180">
        <v>956.02337142857141</v>
      </c>
      <c r="R180">
        <v>957.07870857142859</v>
      </c>
      <c r="S180">
        <v>958.13404571428578</v>
      </c>
      <c r="T180">
        <v>959.18938285714285</v>
      </c>
      <c r="U180">
        <v>960.24472000000003</v>
      </c>
      <c r="V180">
        <v>961.29818947368426</v>
      </c>
      <c r="W180">
        <v>962.35165894736849</v>
      </c>
      <c r="X180">
        <v>963.40512842105272</v>
      </c>
      <c r="Y180">
        <v>964.45859789473684</v>
      </c>
      <c r="Z180">
        <v>965.51206736842107</v>
      </c>
      <c r="AA180">
        <v>966.5655368421053</v>
      </c>
      <c r="AB180">
        <v>967.61900631578953</v>
      </c>
      <c r="AC180">
        <v>968.67247578947376</v>
      </c>
      <c r="AD180">
        <v>969.725945263158</v>
      </c>
      <c r="AE180">
        <v>970.25268000000005</v>
      </c>
      <c r="AF180">
        <v>970.77623285714287</v>
      </c>
      <c r="AG180">
        <v>971.82333857142862</v>
      </c>
      <c r="AH180">
        <v>972.87044428571426</v>
      </c>
      <c r="AI180">
        <v>973.91755000000001</v>
      </c>
      <c r="AJ180">
        <v>974.96465571428575</v>
      </c>
      <c r="AK180">
        <v>976.01176142857139</v>
      </c>
      <c r="AL180">
        <v>977.05886714285714</v>
      </c>
      <c r="AM180">
        <v>977.58241999999996</v>
      </c>
      <c r="AN180">
        <v>978.10171363636357</v>
      </c>
      <c r="AO180">
        <v>979.14030090909091</v>
      </c>
      <c r="AP180">
        <v>980.17888818181814</v>
      </c>
      <c r="AQ180">
        <v>981.21747545454548</v>
      </c>
      <c r="AR180">
        <v>982.25606272727271</v>
      </c>
      <c r="AS180">
        <v>983.29465000000005</v>
      </c>
      <c r="AT180">
        <v>984.32367799999997</v>
      </c>
      <c r="AU180">
        <v>985.35270600000001</v>
      </c>
      <c r="AV180">
        <v>986.38173399999994</v>
      </c>
      <c r="AW180">
        <v>987.41076199999998</v>
      </c>
      <c r="AX180">
        <v>988.4397899999999</v>
      </c>
      <c r="AY180">
        <v>989.45821666666654</v>
      </c>
      <c r="AZ180">
        <v>990.4766433333333</v>
      </c>
      <c r="BA180">
        <v>991.49506999999994</v>
      </c>
      <c r="BB180">
        <v>992.51349666666658</v>
      </c>
      <c r="BC180">
        <v>993.02270999999996</v>
      </c>
      <c r="BD180">
        <v>993.52644124999995</v>
      </c>
      <c r="BE180">
        <v>994.53390374999992</v>
      </c>
      <c r="BF180">
        <v>995.54136625000001</v>
      </c>
      <c r="BG180">
        <v>996.54882874999998</v>
      </c>
      <c r="BH180">
        <v>997.05255999999997</v>
      </c>
      <c r="BI180">
        <v>997.55083857142859</v>
      </c>
      <c r="BJ180">
        <v>998.5473957142857</v>
      </c>
      <c r="BK180">
        <v>999.54395285714293</v>
      </c>
      <c r="BL180">
        <v>1000.54051</v>
      </c>
      <c r="BM180">
        <v>1001.5268066666667</v>
      </c>
      <c r="BN180">
        <v>1002.5131033333333</v>
      </c>
      <c r="BO180">
        <v>1003.4994</v>
      </c>
    </row>
    <row r="181" spans="2:67" x14ac:dyDescent="0.25">
      <c r="B181">
        <v>137</v>
      </c>
      <c r="C181">
        <v>928.7</v>
      </c>
      <c r="F181">
        <v>118</v>
      </c>
      <c r="G181">
        <v>944.68000000000006</v>
      </c>
      <c r="H181">
        <v>945.7335700000001</v>
      </c>
      <c r="I181">
        <v>946.78714000000002</v>
      </c>
      <c r="J181">
        <v>947.84071000000006</v>
      </c>
      <c r="K181">
        <v>948.89428000000009</v>
      </c>
      <c r="L181">
        <v>949.94785000000002</v>
      </c>
      <c r="M181">
        <v>951.00142000000005</v>
      </c>
      <c r="N181">
        <v>952.05499000000009</v>
      </c>
      <c r="O181">
        <v>953.10856000000001</v>
      </c>
      <c r="P181">
        <v>954.16213000000005</v>
      </c>
      <c r="Q181">
        <v>955.21569999999997</v>
      </c>
      <c r="R181">
        <v>956.26927000000001</v>
      </c>
      <c r="S181">
        <v>957.32284000000004</v>
      </c>
      <c r="T181">
        <v>958.37640999999996</v>
      </c>
      <c r="U181">
        <v>959.42998</v>
      </c>
      <c r="V181">
        <v>960.48220526315788</v>
      </c>
      <c r="W181">
        <v>961.53443052631576</v>
      </c>
      <c r="X181">
        <v>962.58665578947364</v>
      </c>
      <c r="Y181">
        <v>963.63888105263152</v>
      </c>
      <c r="Z181">
        <v>964.69110631578951</v>
      </c>
      <c r="AA181">
        <v>965.74333157894739</v>
      </c>
      <c r="AB181">
        <v>966.79555684210527</v>
      </c>
      <c r="AC181">
        <v>967.84778210526315</v>
      </c>
      <c r="AD181">
        <v>968.90000736842103</v>
      </c>
      <c r="AE181">
        <v>969.42611999999997</v>
      </c>
      <c r="AF181">
        <v>969.94920285714284</v>
      </c>
      <c r="AG181">
        <v>970.99536857142857</v>
      </c>
      <c r="AH181">
        <v>972.04153428571431</v>
      </c>
      <c r="AI181">
        <v>973.08770000000004</v>
      </c>
      <c r="AJ181">
        <v>974.13386571428566</v>
      </c>
      <c r="AK181">
        <v>975.1800314285714</v>
      </c>
      <c r="AL181">
        <v>976.22619714285713</v>
      </c>
      <c r="AM181">
        <v>976.74928</v>
      </c>
      <c r="AN181">
        <v>977.26821818181816</v>
      </c>
      <c r="AO181">
        <v>978.30609454545458</v>
      </c>
      <c r="AP181">
        <v>979.3439709090909</v>
      </c>
      <c r="AQ181">
        <v>980.38184727272721</v>
      </c>
      <c r="AR181">
        <v>981.41972363636364</v>
      </c>
      <c r="AS181">
        <v>982.45759999999996</v>
      </c>
      <c r="AT181">
        <v>983.48611199999993</v>
      </c>
      <c r="AU181">
        <v>984.51462399999991</v>
      </c>
      <c r="AV181">
        <v>985.543136</v>
      </c>
      <c r="AW181">
        <v>986.57164799999998</v>
      </c>
      <c r="AX181">
        <v>987.60015999999996</v>
      </c>
      <c r="AY181">
        <v>988.61824444444437</v>
      </c>
      <c r="AZ181">
        <v>989.63632888888878</v>
      </c>
      <c r="BA181">
        <v>990.65441333333331</v>
      </c>
      <c r="BB181">
        <v>991.67249777777772</v>
      </c>
      <c r="BC181">
        <v>992.18153999999993</v>
      </c>
      <c r="BD181">
        <v>992.6851774999999</v>
      </c>
      <c r="BE181">
        <v>993.69245249999994</v>
      </c>
      <c r="BF181">
        <v>994.69972749999999</v>
      </c>
      <c r="BG181">
        <v>995.70700250000004</v>
      </c>
      <c r="BH181">
        <v>996.21064000000001</v>
      </c>
      <c r="BI181">
        <v>996.70889714285715</v>
      </c>
      <c r="BJ181">
        <v>997.70541142857144</v>
      </c>
      <c r="BK181">
        <v>998.70192571428572</v>
      </c>
      <c r="BL181">
        <v>999.69844000000001</v>
      </c>
      <c r="BM181">
        <v>1000.6848266666667</v>
      </c>
      <c r="BN181">
        <v>1001.6712133333333</v>
      </c>
      <c r="BO181">
        <v>1002.6576</v>
      </c>
    </row>
    <row r="182" spans="2:67" x14ac:dyDescent="0.25">
      <c r="B182">
        <v>138</v>
      </c>
      <c r="C182">
        <v>927.8</v>
      </c>
      <c r="F182">
        <v>119</v>
      </c>
      <c r="G182">
        <v>943.89</v>
      </c>
      <c r="H182">
        <v>944.94180285714287</v>
      </c>
      <c r="I182">
        <v>945.99360571428576</v>
      </c>
      <c r="J182">
        <v>947.04540857142854</v>
      </c>
      <c r="K182">
        <v>948.09721142857143</v>
      </c>
      <c r="L182">
        <v>949.14901428571432</v>
      </c>
      <c r="M182">
        <v>950.2008171428572</v>
      </c>
      <c r="N182">
        <v>951.25261999999998</v>
      </c>
      <c r="O182">
        <v>952.30442285714287</v>
      </c>
      <c r="P182">
        <v>953.35622571428576</v>
      </c>
      <c r="Q182">
        <v>954.40802857142864</v>
      </c>
      <c r="R182">
        <v>955.45983142857153</v>
      </c>
      <c r="S182">
        <v>956.51163428571431</v>
      </c>
      <c r="T182">
        <v>957.5634371428572</v>
      </c>
      <c r="U182">
        <v>958.61524000000009</v>
      </c>
      <c r="V182">
        <v>959.66622105263161</v>
      </c>
      <c r="W182">
        <v>960.71720210526325</v>
      </c>
      <c r="X182">
        <v>961.76818315789478</v>
      </c>
      <c r="Y182">
        <v>962.81916421052631</v>
      </c>
      <c r="Z182">
        <v>963.87014526315795</v>
      </c>
      <c r="AA182">
        <v>964.92112631578948</v>
      </c>
      <c r="AB182">
        <v>965.97210736842112</v>
      </c>
      <c r="AC182">
        <v>967.02308842105265</v>
      </c>
      <c r="AD182">
        <v>968.07406947368418</v>
      </c>
      <c r="AE182">
        <v>968.59956</v>
      </c>
      <c r="AF182">
        <v>969.1221728571428</v>
      </c>
      <c r="AG182">
        <v>970.16739857142852</v>
      </c>
      <c r="AH182">
        <v>971.21262428571424</v>
      </c>
      <c r="AI182">
        <v>972.25784999999996</v>
      </c>
      <c r="AJ182">
        <v>973.30307571428568</v>
      </c>
      <c r="AK182">
        <v>974.3483014285714</v>
      </c>
      <c r="AL182">
        <v>975.39352714285712</v>
      </c>
      <c r="AM182">
        <v>975.91613999999993</v>
      </c>
      <c r="AN182">
        <v>976.43472272727263</v>
      </c>
      <c r="AO182">
        <v>977.47188818181814</v>
      </c>
      <c r="AP182">
        <v>978.50905363636355</v>
      </c>
      <c r="AQ182">
        <v>979.54621909090906</v>
      </c>
      <c r="AR182">
        <v>980.58338454545446</v>
      </c>
      <c r="AS182">
        <v>981.62054999999998</v>
      </c>
      <c r="AT182">
        <v>982.64854600000001</v>
      </c>
      <c r="AU182">
        <v>983.67654200000004</v>
      </c>
      <c r="AV182">
        <v>984.70453799999996</v>
      </c>
      <c r="AW182">
        <v>985.73253399999999</v>
      </c>
      <c r="AX182">
        <v>986.76053000000002</v>
      </c>
      <c r="AY182">
        <v>987.7782722222222</v>
      </c>
      <c r="AZ182">
        <v>988.79601444444449</v>
      </c>
      <c r="BA182">
        <v>989.81375666666668</v>
      </c>
      <c r="BB182">
        <v>990.83149888888886</v>
      </c>
      <c r="BC182">
        <v>991.34037000000001</v>
      </c>
      <c r="BD182">
        <v>991.84391374999996</v>
      </c>
      <c r="BE182">
        <v>992.85100124999997</v>
      </c>
      <c r="BF182">
        <v>993.85808874999998</v>
      </c>
      <c r="BG182">
        <v>994.86517624999999</v>
      </c>
      <c r="BH182">
        <v>995.36871999999994</v>
      </c>
      <c r="BI182">
        <v>995.86695571428572</v>
      </c>
      <c r="BJ182">
        <v>996.86342714285718</v>
      </c>
      <c r="BK182">
        <v>997.85989857142863</v>
      </c>
      <c r="BL182">
        <v>998.85637000000008</v>
      </c>
      <c r="BM182">
        <v>999.84284666666679</v>
      </c>
      <c r="BN182">
        <v>1000.8293233333334</v>
      </c>
      <c r="BO182">
        <v>1001.8158000000001</v>
      </c>
    </row>
    <row r="183" spans="2:67" x14ac:dyDescent="0.25">
      <c r="B183">
        <v>139</v>
      </c>
      <c r="C183">
        <v>927</v>
      </c>
      <c r="F183">
        <v>120</v>
      </c>
      <c r="G183">
        <v>943.1</v>
      </c>
      <c r="H183">
        <v>944.15003571428576</v>
      </c>
      <c r="I183">
        <v>945.2000714285715</v>
      </c>
      <c r="J183">
        <v>946.25010714285713</v>
      </c>
      <c r="K183">
        <v>947.30014285714287</v>
      </c>
      <c r="L183">
        <v>948.35017857142861</v>
      </c>
      <c r="M183">
        <v>949.40021428571436</v>
      </c>
      <c r="N183">
        <v>950.4502500000001</v>
      </c>
      <c r="O183">
        <v>951.50028571428572</v>
      </c>
      <c r="P183">
        <v>952.55032142857146</v>
      </c>
      <c r="Q183">
        <v>953.60035714285721</v>
      </c>
      <c r="R183">
        <v>954.65039285714295</v>
      </c>
      <c r="S183">
        <v>955.70042857142857</v>
      </c>
      <c r="T183">
        <v>956.75046428571432</v>
      </c>
      <c r="U183">
        <v>957.80050000000006</v>
      </c>
      <c r="V183">
        <v>958.85023684210535</v>
      </c>
      <c r="W183">
        <v>959.89997368421052</v>
      </c>
      <c r="X183">
        <v>960.94971052631581</v>
      </c>
      <c r="Y183">
        <v>961.9994473684211</v>
      </c>
      <c r="Z183">
        <v>963.04918421052639</v>
      </c>
      <c r="AA183">
        <v>964.09892105263157</v>
      </c>
      <c r="AB183">
        <v>965.14865789473686</v>
      </c>
      <c r="AC183">
        <v>966.19839473684215</v>
      </c>
      <c r="AD183">
        <v>967.24813157894744</v>
      </c>
      <c r="AE183">
        <v>967.77300000000002</v>
      </c>
      <c r="AF183">
        <v>968.29514285714288</v>
      </c>
      <c r="AG183">
        <v>969.33942857142858</v>
      </c>
      <c r="AH183">
        <v>970.38371428571429</v>
      </c>
      <c r="AI183">
        <v>971.428</v>
      </c>
      <c r="AJ183">
        <v>972.4722857142857</v>
      </c>
      <c r="AK183">
        <v>973.51657142857141</v>
      </c>
      <c r="AL183">
        <v>974.56085714285712</v>
      </c>
      <c r="AM183">
        <v>975.08299999999997</v>
      </c>
      <c r="AN183">
        <v>975.60122727272721</v>
      </c>
      <c r="AO183">
        <v>976.63768181818182</v>
      </c>
      <c r="AP183">
        <v>977.67413636363631</v>
      </c>
      <c r="AQ183">
        <v>978.71059090909091</v>
      </c>
      <c r="AR183">
        <v>979.7470454545454</v>
      </c>
      <c r="AS183">
        <v>980.7835</v>
      </c>
      <c r="AT183">
        <v>981.81097999999997</v>
      </c>
      <c r="AU183">
        <v>982.83845999999994</v>
      </c>
      <c r="AV183">
        <v>983.86594000000002</v>
      </c>
      <c r="AW183">
        <v>984.89341999999999</v>
      </c>
      <c r="AX183">
        <v>985.92089999999996</v>
      </c>
      <c r="AY183">
        <v>986.93829999999991</v>
      </c>
      <c r="AZ183">
        <v>987.95569999999998</v>
      </c>
      <c r="BA183">
        <v>988.97309999999993</v>
      </c>
      <c r="BB183">
        <v>989.9905</v>
      </c>
      <c r="BC183">
        <v>990.49919999999997</v>
      </c>
      <c r="BD183">
        <v>991.00265000000002</v>
      </c>
      <c r="BE183">
        <v>992.00954999999999</v>
      </c>
      <c r="BF183">
        <v>993.01644999999996</v>
      </c>
      <c r="BG183">
        <v>994.02334999999994</v>
      </c>
      <c r="BH183">
        <v>994.52679999999998</v>
      </c>
      <c r="BI183">
        <v>995.02501428571429</v>
      </c>
      <c r="BJ183">
        <v>996.02144285714292</v>
      </c>
      <c r="BK183">
        <v>997.01787142857142</v>
      </c>
      <c r="BL183">
        <v>998.01430000000005</v>
      </c>
      <c r="BM183">
        <v>999.00086666666675</v>
      </c>
      <c r="BN183">
        <v>999.98743333333334</v>
      </c>
      <c r="BO183">
        <v>1000.974</v>
      </c>
    </row>
    <row r="184" spans="2:67" x14ac:dyDescent="0.25">
      <c r="B184">
        <v>140</v>
      </c>
      <c r="C184">
        <v>926.1</v>
      </c>
      <c r="F184">
        <v>130</v>
      </c>
      <c r="G184">
        <v>934.8</v>
      </c>
      <c r="H184">
        <v>935.83248571428567</v>
      </c>
      <c r="I184">
        <v>936.86497142857138</v>
      </c>
      <c r="J184">
        <v>937.89745714285709</v>
      </c>
      <c r="K184">
        <v>938.92994285714281</v>
      </c>
      <c r="L184">
        <v>939.96242857142852</v>
      </c>
      <c r="M184">
        <v>940.99491428571423</v>
      </c>
      <c r="N184">
        <v>942.02740000000006</v>
      </c>
      <c r="O184">
        <v>943.05988571428577</v>
      </c>
      <c r="P184">
        <v>944.09237142857148</v>
      </c>
      <c r="Q184">
        <v>945.12485714285719</v>
      </c>
      <c r="R184">
        <v>946.15734285714291</v>
      </c>
      <c r="S184">
        <v>947.18982857142862</v>
      </c>
      <c r="T184">
        <v>948.22231428571433</v>
      </c>
      <c r="U184">
        <v>949.25480000000005</v>
      </c>
      <c r="V184">
        <v>950.29560000000004</v>
      </c>
      <c r="W184">
        <v>951.33640000000003</v>
      </c>
      <c r="X184">
        <v>952.37720000000002</v>
      </c>
      <c r="Y184">
        <v>953.41800000000001</v>
      </c>
      <c r="Z184">
        <v>954.4588</v>
      </c>
      <c r="AA184">
        <v>955.49959999999999</v>
      </c>
      <c r="AB184">
        <v>956.54039999999998</v>
      </c>
      <c r="AC184">
        <v>957.58119999999997</v>
      </c>
      <c r="AD184">
        <v>958.62199999999996</v>
      </c>
      <c r="AE184">
        <v>959.14239999999995</v>
      </c>
      <c r="AF184">
        <v>959.66157857142855</v>
      </c>
      <c r="AG184">
        <v>960.69993571428563</v>
      </c>
      <c r="AH184">
        <v>961.73829285714282</v>
      </c>
      <c r="AI184">
        <v>962.77665000000002</v>
      </c>
      <c r="AJ184">
        <v>963.8150071428571</v>
      </c>
      <c r="AK184">
        <v>964.85336428571429</v>
      </c>
      <c r="AL184">
        <v>965.89172142857137</v>
      </c>
      <c r="AM184">
        <v>966.41089999999997</v>
      </c>
      <c r="AN184">
        <v>966.92730909090903</v>
      </c>
      <c r="AO184">
        <v>967.96012727272728</v>
      </c>
      <c r="AP184">
        <v>968.99294545454541</v>
      </c>
      <c r="AQ184">
        <v>970.02576363636365</v>
      </c>
      <c r="AR184">
        <v>971.05858181818178</v>
      </c>
      <c r="AS184">
        <v>972.09140000000002</v>
      </c>
      <c r="AT184">
        <v>973.11714000000006</v>
      </c>
      <c r="AU184">
        <v>974.14287999999999</v>
      </c>
      <c r="AV184">
        <v>975.16862000000003</v>
      </c>
      <c r="AW184">
        <v>976.19435999999996</v>
      </c>
      <c r="AX184">
        <v>977.2201</v>
      </c>
      <c r="AY184">
        <v>978.23749999999995</v>
      </c>
      <c r="AZ184">
        <v>979.25490000000002</v>
      </c>
      <c r="BA184">
        <v>980.27229999999997</v>
      </c>
      <c r="BB184">
        <v>981.28970000000004</v>
      </c>
      <c r="BC184">
        <v>981.79840000000002</v>
      </c>
      <c r="BD184">
        <v>982.30261250000001</v>
      </c>
      <c r="BE184">
        <v>983.3110375</v>
      </c>
      <c r="BF184">
        <v>984.31946249999999</v>
      </c>
      <c r="BG184">
        <v>985.32788749999997</v>
      </c>
      <c r="BH184">
        <v>985.83209999999997</v>
      </c>
      <c r="BI184">
        <v>986.33174285714279</v>
      </c>
      <c r="BJ184">
        <v>987.33102857142853</v>
      </c>
      <c r="BK184">
        <v>988.33031428571428</v>
      </c>
      <c r="BL184">
        <v>989.32960000000003</v>
      </c>
      <c r="BM184">
        <v>990.32006666666666</v>
      </c>
      <c r="BN184">
        <v>991.31053333333341</v>
      </c>
      <c r="BO184">
        <v>992.30100000000004</v>
      </c>
    </row>
    <row r="185" spans="2:67" x14ac:dyDescent="0.25">
      <c r="B185">
        <v>141</v>
      </c>
      <c r="C185">
        <v>925.2</v>
      </c>
      <c r="F185">
        <v>140</v>
      </c>
      <c r="G185">
        <v>926.1</v>
      </c>
      <c r="H185">
        <v>927.11627142857151</v>
      </c>
      <c r="I185">
        <v>928.13254285714288</v>
      </c>
      <c r="J185">
        <v>929.14881428571425</v>
      </c>
      <c r="K185">
        <v>930.16508571428574</v>
      </c>
      <c r="L185">
        <v>931.18135714285722</v>
      </c>
      <c r="M185">
        <v>932.1976285714286</v>
      </c>
      <c r="N185">
        <v>933.21389999999997</v>
      </c>
      <c r="O185">
        <v>934.23017142857145</v>
      </c>
      <c r="P185">
        <v>935.24644285714294</v>
      </c>
      <c r="Q185">
        <v>936.26271428571431</v>
      </c>
      <c r="R185">
        <v>937.27898571428568</v>
      </c>
      <c r="S185">
        <v>938.29525714285717</v>
      </c>
      <c r="T185">
        <v>939.31152857142865</v>
      </c>
      <c r="U185">
        <v>940.32780000000002</v>
      </c>
      <c r="V185">
        <v>941.36279999999999</v>
      </c>
      <c r="W185">
        <v>942.39780000000007</v>
      </c>
      <c r="X185">
        <v>943.43280000000004</v>
      </c>
      <c r="Y185">
        <v>944.46780000000001</v>
      </c>
      <c r="Z185">
        <v>945.50279999999998</v>
      </c>
      <c r="AA185">
        <v>946.53780000000006</v>
      </c>
      <c r="AB185">
        <v>947.57280000000003</v>
      </c>
      <c r="AC185">
        <v>948.6078</v>
      </c>
      <c r="AD185">
        <v>949.64279999999997</v>
      </c>
      <c r="AE185">
        <v>950.16030000000001</v>
      </c>
      <c r="AF185">
        <v>950.67809285714281</v>
      </c>
      <c r="AG185">
        <v>951.71367857142855</v>
      </c>
      <c r="AH185">
        <v>952.74926428571428</v>
      </c>
      <c r="AI185">
        <v>953.78485000000001</v>
      </c>
      <c r="AJ185">
        <v>954.82043571428574</v>
      </c>
      <c r="AK185">
        <v>955.85602142857147</v>
      </c>
      <c r="AL185">
        <v>956.8916071428572</v>
      </c>
      <c r="AM185">
        <v>957.40940000000001</v>
      </c>
      <c r="AN185">
        <v>957.92557272727277</v>
      </c>
      <c r="AO185">
        <v>958.95791818181817</v>
      </c>
      <c r="AP185">
        <v>959.99026363636369</v>
      </c>
      <c r="AQ185">
        <v>961.0226090909091</v>
      </c>
      <c r="AR185">
        <v>962.05495454545462</v>
      </c>
      <c r="AS185">
        <v>963.08730000000003</v>
      </c>
      <c r="AT185">
        <v>964.11444000000006</v>
      </c>
      <c r="AU185">
        <v>965.14157999999998</v>
      </c>
      <c r="AV185">
        <v>966.16872000000001</v>
      </c>
      <c r="AW185">
        <v>967.19585999999993</v>
      </c>
      <c r="AX185">
        <v>968.22299999999996</v>
      </c>
      <c r="AY185">
        <v>969.24353333333329</v>
      </c>
      <c r="AZ185">
        <v>970.26406666666662</v>
      </c>
      <c r="BA185">
        <v>971.28459999999995</v>
      </c>
      <c r="BB185">
        <v>972.30513333333329</v>
      </c>
      <c r="BC185">
        <v>972.81539999999995</v>
      </c>
      <c r="BD185">
        <v>973.32193749999999</v>
      </c>
      <c r="BE185">
        <v>974.33501249999995</v>
      </c>
      <c r="BF185">
        <v>975.34808750000002</v>
      </c>
      <c r="BG185">
        <v>976.36116249999998</v>
      </c>
      <c r="BH185">
        <v>976.86770000000001</v>
      </c>
      <c r="BI185">
        <v>977.37032857142856</v>
      </c>
      <c r="BJ185">
        <v>978.37558571428576</v>
      </c>
      <c r="BK185">
        <v>979.38084285714285</v>
      </c>
      <c r="BL185">
        <v>980.38610000000006</v>
      </c>
      <c r="BM185">
        <v>981.38373333333334</v>
      </c>
      <c r="BN185">
        <v>982.38136666666674</v>
      </c>
      <c r="BO185">
        <v>983.37900000000002</v>
      </c>
    </row>
    <row r="186" spans="2:67" x14ac:dyDescent="0.25">
      <c r="B186">
        <v>142</v>
      </c>
      <c r="C186">
        <v>924.3</v>
      </c>
      <c r="F186">
        <v>150</v>
      </c>
      <c r="G186">
        <v>916.9</v>
      </c>
      <c r="H186">
        <v>917.90975000000003</v>
      </c>
      <c r="I186">
        <v>918.91949999999997</v>
      </c>
      <c r="J186">
        <v>919.92925000000002</v>
      </c>
      <c r="K186">
        <v>920.93899999999996</v>
      </c>
      <c r="L186">
        <v>921.94875000000002</v>
      </c>
      <c r="M186">
        <v>922.95849999999996</v>
      </c>
      <c r="N186">
        <v>923.96825000000001</v>
      </c>
      <c r="O186">
        <v>924.97800000000007</v>
      </c>
      <c r="P186">
        <v>925.98775000000001</v>
      </c>
      <c r="Q186">
        <v>926.99750000000006</v>
      </c>
      <c r="R186">
        <v>928.00725</v>
      </c>
      <c r="S186">
        <v>929.01700000000005</v>
      </c>
      <c r="T186">
        <v>930.02674999999999</v>
      </c>
      <c r="U186">
        <v>931.03650000000005</v>
      </c>
      <c r="V186">
        <v>932.06850000000009</v>
      </c>
      <c r="W186">
        <v>933.10050000000001</v>
      </c>
      <c r="X186">
        <v>934.13250000000005</v>
      </c>
      <c r="Y186">
        <v>935.16450000000009</v>
      </c>
      <c r="Z186">
        <v>936.19650000000001</v>
      </c>
      <c r="AA186">
        <v>937.22850000000005</v>
      </c>
      <c r="AB186">
        <v>938.26049999999998</v>
      </c>
      <c r="AC186">
        <v>939.29250000000002</v>
      </c>
      <c r="AD186">
        <v>940.32450000000006</v>
      </c>
      <c r="AE186">
        <v>940.84050000000002</v>
      </c>
      <c r="AF186">
        <v>941.35833571428577</v>
      </c>
      <c r="AG186">
        <v>942.39400714285716</v>
      </c>
      <c r="AH186">
        <v>943.42967857142855</v>
      </c>
      <c r="AI186">
        <v>944.46534999999994</v>
      </c>
      <c r="AJ186">
        <v>945.50102142857145</v>
      </c>
      <c r="AK186">
        <v>946.53669285714284</v>
      </c>
      <c r="AL186">
        <v>947.57236428571423</v>
      </c>
      <c r="AM186">
        <v>948.09019999999998</v>
      </c>
      <c r="AN186">
        <v>948.60756363636358</v>
      </c>
      <c r="AO186">
        <v>949.64229090909089</v>
      </c>
      <c r="AP186">
        <v>950.6770181818182</v>
      </c>
      <c r="AQ186">
        <v>951.71174545454551</v>
      </c>
      <c r="AR186">
        <v>952.7464727272727</v>
      </c>
      <c r="AS186">
        <v>953.78120000000001</v>
      </c>
      <c r="AT186">
        <v>954.81263999999999</v>
      </c>
      <c r="AU186">
        <v>955.84407999999996</v>
      </c>
      <c r="AV186">
        <v>956.87552000000005</v>
      </c>
      <c r="AW186">
        <v>957.90696000000003</v>
      </c>
      <c r="AX186">
        <v>958.9384</v>
      </c>
      <c r="AY186">
        <v>959.96493333333331</v>
      </c>
      <c r="AZ186">
        <v>960.99146666666672</v>
      </c>
      <c r="BA186">
        <v>962.01800000000003</v>
      </c>
      <c r="BB186">
        <v>963.04453333333333</v>
      </c>
      <c r="BC186">
        <v>963.55780000000004</v>
      </c>
      <c r="BD186">
        <v>964.06810000000007</v>
      </c>
      <c r="BE186">
        <v>965.08870000000002</v>
      </c>
      <c r="BF186">
        <v>966.10930000000008</v>
      </c>
      <c r="BG186">
        <v>967.12990000000002</v>
      </c>
      <c r="BH186">
        <v>967.64020000000005</v>
      </c>
      <c r="BI186">
        <v>968.14727142857146</v>
      </c>
      <c r="BJ186">
        <v>969.16141428571427</v>
      </c>
      <c r="BK186">
        <v>970.1755571428572</v>
      </c>
      <c r="BL186">
        <v>971.18970000000002</v>
      </c>
      <c r="BM186">
        <v>972.19733333333329</v>
      </c>
      <c r="BN186">
        <v>973.20496666666668</v>
      </c>
      <c r="BO186">
        <v>974.21259999999995</v>
      </c>
    </row>
    <row r="187" spans="2:67" x14ac:dyDescent="0.25">
      <c r="B187">
        <v>143</v>
      </c>
      <c r="C187">
        <v>923.3</v>
      </c>
    </row>
    <row r="188" spans="2:67" x14ac:dyDescent="0.25">
      <c r="B188">
        <v>144</v>
      </c>
      <c r="C188">
        <v>922.4</v>
      </c>
    </row>
    <row r="189" spans="2:67" x14ac:dyDescent="0.25">
      <c r="B189">
        <v>145</v>
      </c>
      <c r="C189">
        <v>921.5</v>
      </c>
    </row>
    <row r="190" spans="2:67" x14ac:dyDescent="0.25">
      <c r="B190">
        <v>146</v>
      </c>
      <c r="C190">
        <v>920.6</v>
      </c>
    </row>
    <row r="191" spans="2:67" x14ac:dyDescent="0.25">
      <c r="B191">
        <v>147</v>
      </c>
      <c r="C191">
        <v>919.7</v>
      </c>
    </row>
    <row r="192" spans="2:67" x14ac:dyDescent="0.25">
      <c r="B192">
        <v>148</v>
      </c>
      <c r="C192">
        <v>918.7</v>
      </c>
    </row>
    <row r="193" spans="2:64" x14ac:dyDescent="0.25">
      <c r="B193">
        <v>149</v>
      </c>
      <c r="C193">
        <v>917.8</v>
      </c>
    </row>
    <row r="194" spans="2:64" x14ac:dyDescent="0.25">
      <c r="B194">
        <v>150</v>
      </c>
      <c r="C194">
        <v>916.9</v>
      </c>
    </row>
    <row r="198" spans="2:64" x14ac:dyDescent="0.25">
      <c r="F198" s="15" t="s">
        <v>18</v>
      </c>
      <c r="G198" s="15" t="s">
        <v>20</v>
      </c>
      <c r="H198" s="15" t="s">
        <v>228</v>
      </c>
      <c r="I198" s="15" t="s">
        <v>229</v>
      </c>
      <c r="J198" s="15" t="s">
        <v>230</v>
      </c>
      <c r="K198" s="15" t="s">
        <v>231</v>
      </c>
      <c r="L198" s="15" t="s">
        <v>232</v>
      </c>
      <c r="M198" s="15" t="s">
        <v>233</v>
      </c>
      <c r="N198" s="15" t="s">
        <v>234</v>
      </c>
      <c r="O198" s="15" t="s">
        <v>235</v>
      </c>
      <c r="P198" s="15" t="s">
        <v>236</v>
      </c>
      <c r="Q198" s="15" t="s">
        <v>237</v>
      </c>
      <c r="R198" s="15" t="s">
        <v>238</v>
      </c>
      <c r="S198" s="15" t="s">
        <v>239</v>
      </c>
      <c r="T198" s="15" t="s">
        <v>240</v>
      </c>
      <c r="U198" s="15" t="s">
        <v>241</v>
      </c>
      <c r="V198" s="15" t="s">
        <v>21</v>
      </c>
      <c r="W198" s="15" t="s">
        <v>242</v>
      </c>
      <c r="X198" s="15" t="s">
        <v>243</v>
      </c>
      <c r="Y198" s="15" t="s">
        <v>244</v>
      </c>
      <c r="Z198" s="15" t="s">
        <v>245</v>
      </c>
      <c r="AA198" s="15" t="s">
        <v>22</v>
      </c>
      <c r="AB198" s="15" t="s">
        <v>246</v>
      </c>
      <c r="AC198" s="15" t="s">
        <v>247</v>
      </c>
      <c r="AD198" s="15" t="s">
        <v>248</v>
      </c>
      <c r="AE198" s="15" t="s">
        <v>250</v>
      </c>
      <c r="AF198" s="15" t="s">
        <v>23</v>
      </c>
      <c r="AG198" s="15" t="s">
        <v>251</v>
      </c>
      <c r="AH198" s="15" t="s">
        <v>252</v>
      </c>
      <c r="AI198" s="15" t="s">
        <v>253</v>
      </c>
      <c r="AJ198" s="15" t="s">
        <v>254</v>
      </c>
      <c r="AK198" s="15" t="s">
        <v>24</v>
      </c>
      <c r="AL198" s="15" t="s">
        <v>256</v>
      </c>
      <c r="AM198" s="15" t="s">
        <v>257</v>
      </c>
      <c r="AN198" s="15" t="s">
        <v>258</v>
      </c>
      <c r="AO198" s="15" t="s">
        <v>259</v>
      </c>
      <c r="AP198" s="15" t="s">
        <v>25</v>
      </c>
      <c r="AQ198" s="15" t="s">
        <v>260</v>
      </c>
      <c r="AR198" s="15" t="s">
        <v>261</v>
      </c>
      <c r="AS198" s="15" t="s">
        <v>262</v>
      </c>
      <c r="AT198" s="15" t="s">
        <v>263</v>
      </c>
      <c r="AU198" s="15" t="s">
        <v>26</v>
      </c>
      <c r="AV198" s="15" t="s">
        <v>211</v>
      </c>
      <c r="AW198" s="15" t="s">
        <v>212</v>
      </c>
      <c r="AX198" s="15" t="s">
        <v>213</v>
      </c>
      <c r="AY198" s="15" t="s">
        <v>214</v>
      </c>
      <c r="AZ198" s="15" t="s">
        <v>215</v>
      </c>
      <c r="BA198" s="15" t="s">
        <v>216</v>
      </c>
      <c r="BB198" s="15" t="s">
        <v>217</v>
      </c>
      <c r="BC198" s="15" t="s">
        <v>218</v>
      </c>
      <c r="BD198" s="15" t="s">
        <v>219</v>
      </c>
      <c r="BE198" s="15" t="s">
        <v>220</v>
      </c>
      <c r="BF198" s="15" t="s">
        <v>221</v>
      </c>
      <c r="BG198" s="15" t="s">
        <v>222</v>
      </c>
      <c r="BH198" s="15" t="s">
        <v>223</v>
      </c>
      <c r="BI198" s="15" t="s">
        <v>224</v>
      </c>
      <c r="BJ198" s="15" t="s">
        <v>225</v>
      </c>
      <c r="BK198" s="15" t="s">
        <v>226</v>
      </c>
      <c r="BL198" s="15" t="s">
        <v>227</v>
      </c>
    </row>
    <row r="199" spans="2:64" x14ac:dyDescent="0.25">
      <c r="F199">
        <v>-45</v>
      </c>
      <c r="BL199">
        <v>1080.55</v>
      </c>
    </row>
    <row r="200" spans="2:64" x14ac:dyDescent="0.25">
      <c r="F200">
        <v>-44</v>
      </c>
      <c r="BL200">
        <v>1080.04</v>
      </c>
    </row>
    <row r="201" spans="2:64" x14ac:dyDescent="0.25">
      <c r="F201">
        <v>-43</v>
      </c>
      <c r="BL201">
        <v>1079.53</v>
      </c>
    </row>
    <row r="202" spans="2:64" x14ac:dyDescent="0.25">
      <c r="F202">
        <v>-42</v>
      </c>
      <c r="BL202">
        <v>1079.02</v>
      </c>
    </row>
    <row r="203" spans="2:64" x14ac:dyDescent="0.25">
      <c r="F203">
        <v>-41</v>
      </c>
      <c r="BL203">
        <v>1078.51</v>
      </c>
    </row>
    <row r="204" spans="2:64" x14ac:dyDescent="0.25">
      <c r="F204">
        <v>-40</v>
      </c>
      <c r="BI204">
        <v>1076.3499999999999</v>
      </c>
      <c r="BJ204">
        <v>1076.8999999999999</v>
      </c>
      <c r="BK204">
        <v>1077.45</v>
      </c>
      <c r="BL204">
        <v>1078</v>
      </c>
    </row>
    <row r="205" spans="2:64" x14ac:dyDescent="0.25">
      <c r="F205">
        <v>-39</v>
      </c>
      <c r="BI205">
        <v>1075.835</v>
      </c>
      <c r="BJ205">
        <v>1076.3800000000001</v>
      </c>
      <c r="BK205">
        <v>1076.925</v>
      </c>
      <c r="BL205">
        <v>1077.47</v>
      </c>
    </row>
    <row r="206" spans="2:64" x14ac:dyDescent="0.25">
      <c r="F206">
        <v>-38</v>
      </c>
      <c r="BI206">
        <v>1075.32</v>
      </c>
      <c r="BJ206">
        <v>1075.8599999999999</v>
      </c>
      <c r="BK206">
        <v>1076.4000000000001</v>
      </c>
      <c r="BL206">
        <v>1076.94</v>
      </c>
    </row>
    <row r="207" spans="2:64" x14ac:dyDescent="0.25">
      <c r="F207">
        <v>-37</v>
      </c>
      <c r="BI207">
        <v>1074.8049999999998</v>
      </c>
      <c r="BJ207">
        <v>1075.3399999999999</v>
      </c>
      <c r="BK207">
        <v>1075.875</v>
      </c>
      <c r="BL207">
        <v>1076.4100000000001</v>
      </c>
    </row>
    <row r="208" spans="2:64" x14ac:dyDescent="0.25">
      <c r="F208">
        <v>-36</v>
      </c>
      <c r="BI208">
        <v>1074.29</v>
      </c>
      <c r="BJ208">
        <v>1074.82</v>
      </c>
      <c r="BK208">
        <v>1075.3500000000001</v>
      </c>
      <c r="BL208">
        <v>1075.8800000000001</v>
      </c>
    </row>
    <row r="209" spans="6:64" x14ac:dyDescent="0.25">
      <c r="F209">
        <v>-35</v>
      </c>
      <c r="BF209">
        <v>1072.02</v>
      </c>
      <c r="BG209">
        <v>1072.605</v>
      </c>
      <c r="BH209">
        <v>1073.19</v>
      </c>
      <c r="BI209">
        <v>1073.7750000000001</v>
      </c>
      <c r="BJ209">
        <v>1074.3</v>
      </c>
      <c r="BK209">
        <v>1074.825</v>
      </c>
      <c r="BL209">
        <v>1075.3499999999999</v>
      </c>
    </row>
    <row r="210" spans="6:64" x14ac:dyDescent="0.25">
      <c r="F210">
        <v>-34</v>
      </c>
      <c r="BF210">
        <v>1071.5139999999999</v>
      </c>
      <c r="BG210">
        <v>1072.096</v>
      </c>
      <c r="BH210">
        <v>1072.6779999999999</v>
      </c>
      <c r="BI210">
        <v>1073.26</v>
      </c>
      <c r="BJ210">
        <v>1073.78</v>
      </c>
      <c r="BK210">
        <v>1074.3</v>
      </c>
      <c r="BL210">
        <v>1074.82</v>
      </c>
    </row>
    <row r="211" spans="6:64" x14ac:dyDescent="0.25">
      <c r="F211">
        <v>-33</v>
      </c>
      <c r="BF211">
        <v>1071.008</v>
      </c>
      <c r="BG211">
        <v>1071.587</v>
      </c>
      <c r="BH211">
        <v>1072.1659999999999</v>
      </c>
      <c r="BI211">
        <v>1072.7449999999999</v>
      </c>
      <c r="BJ211">
        <v>1073.26</v>
      </c>
      <c r="BK211">
        <v>1073.7749999999999</v>
      </c>
      <c r="BL211">
        <v>1074.29</v>
      </c>
    </row>
    <row r="212" spans="6:64" x14ac:dyDescent="0.25">
      <c r="F212">
        <v>-32</v>
      </c>
      <c r="BF212">
        <v>1070.502</v>
      </c>
      <c r="BG212">
        <v>1071.078</v>
      </c>
      <c r="BH212">
        <v>1071.654</v>
      </c>
      <c r="BI212">
        <v>1072.23</v>
      </c>
      <c r="BJ212">
        <v>1072.74</v>
      </c>
      <c r="BK212">
        <v>1073.25</v>
      </c>
      <c r="BL212">
        <v>1073.76</v>
      </c>
    </row>
    <row r="213" spans="6:64" x14ac:dyDescent="0.25">
      <c r="F213">
        <v>-31</v>
      </c>
      <c r="BF213">
        <v>1069.9960000000001</v>
      </c>
      <c r="BG213">
        <v>1070.5690000000002</v>
      </c>
      <c r="BH213">
        <v>1071.1420000000001</v>
      </c>
      <c r="BI213">
        <v>1071.7150000000001</v>
      </c>
      <c r="BJ213">
        <v>1072.22</v>
      </c>
      <c r="BK213">
        <v>1072.7250000000001</v>
      </c>
      <c r="BL213">
        <v>1073.23</v>
      </c>
    </row>
    <row r="214" spans="6:64" x14ac:dyDescent="0.25">
      <c r="F214">
        <v>-30</v>
      </c>
      <c r="BC214">
        <v>1067.56</v>
      </c>
      <c r="BD214">
        <v>1068.2033333333334</v>
      </c>
      <c r="BE214">
        <v>1068.8466666666666</v>
      </c>
      <c r="BF214">
        <v>1069.49</v>
      </c>
      <c r="BG214">
        <v>1070.06</v>
      </c>
      <c r="BH214">
        <v>1070.6300000000001</v>
      </c>
      <c r="BI214">
        <v>1071.2</v>
      </c>
      <c r="BJ214">
        <v>1071.7</v>
      </c>
      <c r="BK214">
        <v>1072.2</v>
      </c>
      <c r="BL214">
        <v>1072.7</v>
      </c>
    </row>
    <row r="215" spans="6:64" x14ac:dyDescent="0.25">
      <c r="F215">
        <v>-29</v>
      </c>
      <c r="BC215">
        <v>1067.05</v>
      </c>
      <c r="BD215">
        <v>1067.6876666666667</v>
      </c>
      <c r="BE215">
        <v>1068.3253333333332</v>
      </c>
      <c r="BF215">
        <v>1068.963</v>
      </c>
      <c r="BG215">
        <v>1069.528</v>
      </c>
      <c r="BH215">
        <v>1070.0930000000001</v>
      </c>
      <c r="BI215">
        <v>1070.6580000000001</v>
      </c>
      <c r="BJ215">
        <v>1071.153</v>
      </c>
      <c r="BK215">
        <v>1071.6480000000001</v>
      </c>
      <c r="BL215">
        <v>1072.143</v>
      </c>
    </row>
    <row r="216" spans="6:64" x14ac:dyDescent="0.25">
      <c r="F216">
        <v>-28</v>
      </c>
      <c r="BC216">
        <v>1066.54</v>
      </c>
      <c r="BD216">
        <v>1067.172</v>
      </c>
      <c r="BE216">
        <v>1067.8039999999999</v>
      </c>
      <c r="BF216">
        <v>1068.4359999999999</v>
      </c>
      <c r="BG216">
        <v>1068.9959999999999</v>
      </c>
      <c r="BH216">
        <v>1069.556</v>
      </c>
      <c r="BI216">
        <v>1070.116</v>
      </c>
      <c r="BJ216">
        <v>1070.606</v>
      </c>
      <c r="BK216">
        <v>1071.096</v>
      </c>
      <c r="BL216">
        <v>1071.586</v>
      </c>
    </row>
    <row r="217" spans="6:64" x14ac:dyDescent="0.25">
      <c r="F217">
        <v>-27</v>
      </c>
      <c r="BC217">
        <v>1066.03</v>
      </c>
      <c r="BD217">
        <v>1066.6563333333334</v>
      </c>
      <c r="BE217">
        <v>1067.2826666666667</v>
      </c>
      <c r="BF217">
        <v>1067.9090000000001</v>
      </c>
      <c r="BG217">
        <v>1068.4640000000002</v>
      </c>
      <c r="BH217">
        <v>1069.019</v>
      </c>
      <c r="BI217">
        <v>1069.5740000000001</v>
      </c>
      <c r="BJ217">
        <v>1070.059</v>
      </c>
      <c r="BK217">
        <v>1070.5440000000001</v>
      </c>
      <c r="BL217">
        <v>1071.029</v>
      </c>
    </row>
    <row r="218" spans="6:64" x14ac:dyDescent="0.25">
      <c r="F218">
        <v>-26</v>
      </c>
      <c r="BC218">
        <v>1065.52</v>
      </c>
      <c r="BD218">
        <v>1066.1406666666667</v>
      </c>
      <c r="BE218">
        <v>1066.7613333333334</v>
      </c>
      <c r="BF218">
        <v>1067.3820000000001</v>
      </c>
      <c r="BG218">
        <v>1067.932</v>
      </c>
      <c r="BH218">
        <v>1068.482</v>
      </c>
      <c r="BI218">
        <v>1069.0319999999999</v>
      </c>
      <c r="BJ218">
        <v>1069.5119999999999</v>
      </c>
      <c r="BK218">
        <v>1069.992</v>
      </c>
      <c r="BL218">
        <v>1070.472</v>
      </c>
    </row>
    <row r="219" spans="6:64" x14ac:dyDescent="0.25">
      <c r="F219">
        <v>-25</v>
      </c>
      <c r="AY219">
        <v>1062.27</v>
      </c>
      <c r="AZ219">
        <v>1062.9549999999999</v>
      </c>
      <c r="BA219">
        <v>1063.6399999999999</v>
      </c>
      <c r="BB219">
        <v>1064.325</v>
      </c>
      <c r="BC219">
        <v>1065.01</v>
      </c>
      <c r="BD219">
        <v>1065.625</v>
      </c>
      <c r="BE219">
        <v>1066.24</v>
      </c>
      <c r="BF219">
        <v>1066.855</v>
      </c>
      <c r="BG219">
        <v>1067.4000000000001</v>
      </c>
      <c r="BH219">
        <v>1067.9449999999999</v>
      </c>
      <c r="BI219">
        <v>1068.49</v>
      </c>
      <c r="BJ219">
        <v>1068.9649999999999</v>
      </c>
      <c r="BK219">
        <v>1069.44</v>
      </c>
      <c r="BL219">
        <v>1069.915</v>
      </c>
    </row>
    <row r="220" spans="6:64" x14ac:dyDescent="0.25">
      <c r="F220">
        <v>-24</v>
      </c>
      <c r="AY220">
        <v>1061.7760000000001</v>
      </c>
      <c r="AZ220">
        <v>1062.4570000000001</v>
      </c>
      <c r="BA220">
        <v>1063.1379999999999</v>
      </c>
      <c r="BB220">
        <v>1063.819</v>
      </c>
      <c r="BC220">
        <v>1064.5</v>
      </c>
      <c r="BD220">
        <v>1065.1093333333333</v>
      </c>
      <c r="BE220">
        <v>1065.7186666666666</v>
      </c>
      <c r="BF220">
        <v>1066.328</v>
      </c>
      <c r="BG220">
        <v>1066.8679999999999</v>
      </c>
      <c r="BH220">
        <v>1067.4080000000001</v>
      </c>
      <c r="BI220">
        <v>1067.9480000000001</v>
      </c>
      <c r="BJ220">
        <v>1068.4180000000001</v>
      </c>
      <c r="BK220">
        <v>1068.8880000000001</v>
      </c>
      <c r="BL220">
        <v>1069.3580000000002</v>
      </c>
    </row>
    <row r="221" spans="6:64" x14ac:dyDescent="0.25">
      <c r="F221">
        <v>-23</v>
      </c>
      <c r="AY221">
        <v>1061.2819999999999</v>
      </c>
      <c r="AZ221">
        <v>1061.9589999999998</v>
      </c>
      <c r="BA221">
        <v>1062.636</v>
      </c>
      <c r="BB221">
        <v>1063.3130000000001</v>
      </c>
      <c r="BC221">
        <v>1063.99</v>
      </c>
      <c r="BD221">
        <v>1064.5936666666666</v>
      </c>
      <c r="BE221">
        <v>1065.1973333333333</v>
      </c>
      <c r="BF221">
        <v>1065.8009999999999</v>
      </c>
      <c r="BG221">
        <v>1066.336</v>
      </c>
      <c r="BH221">
        <v>1066.8709999999999</v>
      </c>
      <c r="BI221">
        <v>1067.4059999999999</v>
      </c>
      <c r="BJ221">
        <v>1067.8710000000001</v>
      </c>
      <c r="BK221">
        <v>1068.336</v>
      </c>
      <c r="BL221">
        <v>1068.8010000000002</v>
      </c>
    </row>
    <row r="222" spans="6:64" x14ac:dyDescent="0.25">
      <c r="F222">
        <v>-22</v>
      </c>
      <c r="AY222">
        <v>1060.788</v>
      </c>
      <c r="AZ222">
        <v>1061.461</v>
      </c>
      <c r="BA222">
        <v>1062.134</v>
      </c>
      <c r="BB222">
        <v>1062.807</v>
      </c>
      <c r="BC222">
        <v>1063.48</v>
      </c>
      <c r="BD222">
        <v>1064.078</v>
      </c>
      <c r="BE222">
        <v>1064.6760000000002</v>
      </c>
      <c r="BF222">
        <v>1065.2740000000001</v>
      </c>
      <c r="BG222">
        <v>1065.8040000000001</v>
      </c>
      <c r="BH222">
        <v>1066.3340000000001</v>
      </c>
      <c r="BI222">
        <v>1066.864</v>
      </c>
      <c r="BJ222">
        <v>1067.3240000000001</v>
      </c>
      <c r="BK222">
        <v>1067.7840000000001</v>
      </c>
      <c r="BL222">
        <v>1068.2440000000001</v>
      </c>
    </row>
    <row r="223" spans="6:64" x14ac:dyDescent="0.25">
      <c r="F223">
        <v>-21</v>
      </c>
      <c r="AY223">
        <v>1060.2939999999999</v>
      </c>
      <c r="AZ223">
        <v>1060.963</v>
      </c>
      <c r="BA223">
        <v>1061.6320000000001</v>
      </c>
      <c r="BB223">
        <v>1062.3009999999999</v>
      </c>
      <c r="BC223">
        <v>1062.97</v>
      </c>
      <c r="BD223">
        <v>1063.5623333333333</v>
      </c>
      <c r="BE223">
        <v>1064.1546666666668</v>
      </c>
      <c r="BF223">
        <v>1064.7470000000001</v>
      </c>
      <c r="BG223">
        <v>1065.2719999999999</v>
      </c>
      <c r="BH223">
        <v>1065.797</v>
      </c>
      <c r="BI223">
        <v>1066.3219999999999</v>
      </c>
      <c r="BJ223">
        <v>1066.777</v>
      </c>
      <c r="BK223">
        <v>1067.232</v>
      </c>
      <c r="BL223">
        <v>1067.6870000000001</v>
      </c>
    </row>
    <row r="224" spans="6:64" x14ac:dyDescent="0.25">
      <c r="F224">
        <v>-20</v>
      </c>
      <c r="AT224">
        <v>1055.96</v>
      </c>
      <c r="AU224">
        <v>1056.7280000000001</v>
      </c>
      <c r="AV224">
        <v>1057.4960000000001</v>
      </c>
      <c r="AW224">
        <v>1058.2639999999999</v>
      </c>
      <c r="AX224">
        <v>1059.0319999999999</v>
      </c>
      <c r="AY224">
        <v>1059.8</v>
      </c>
      <c r="AZ224">
        <v>1060.4649999999999</v>
      </c>
      <c r="BA224">
        <v>1061.1300000000001</v>
      </c>
      <c r="BB224">
        <v>1061.7950000000001</v>
      </c>
      <c r="BC224">
        <v>1062.46</v>
      </c>
      <c r="BD224">
        <v>1063.0466666666666</v>
      </c>
      <c r="BE224">
        <v>1063.6333333333334</v>
      </c>
      <c r="BF224">
        <v>1064.22</v>
      </c>
      <c r="BG224">
        <v>1064.74</v>
      </c>
      <c r="BH224">
        <v>1065.26</v>
      </c>
      <c r="BI224">
        <v>1065.78</v>
      </c>
      <c r="BJ224">
        <v>1066.23</v>
      </c>
      <c r="BK224">
        <v>1066.68</v>
      </c>
      <c r="BL224">
        <v>1067.1300000000001</v>
      </c>
    </row>
    <row r="225" spans="6:64" x14ac:dyDescent="0.25">
      <c r="F225">
        <v>-19</v>
      </c>
      <c r="AT225">
        <v>1055.4749999999999</v>
      </c>
      <c r="AU225">
        <v>1056.2366</v>
      </c>
      <c r="AV225">
        <v>1056.9982</v>
      </c>
      <c r="AW225">
        <v>1057.7597999999998</v>
      </c>
      <c r="AX225">
        <v>1058.5213999999999</v>
      </c>
      <c r="AY225">
        <v>1059.2829999999999</v>
      </c>
      <c r="AZ225">
        <v>1059.9422500000001</v>
      </c>
      <c r="BA225">
        <v>1060.6015</v>
      </c>
      <c r="BB225">
        <v>1061.2607499999999</v>
      </c>
      <c r="BC225">
        <v>1061.92</v>
      </c>
      <c r="BD225">
        <v>1062.5013333333334</v>
      </c>
      <c r="BE225">
        <v>1063.0826666666667</v>
      </c>
      <c r="BF225">
        <v>1063.664</v>
      </c>
      <c r="BG225">
        <v>1064.1793333333333</v>
      </c>
      <c r="BH225">
        <v>1064.6946666666668</v>
      </c>
      <c r="BI225">
        <v>1065.21</v>
      </c>
      <c r="BJ225">
        <v>1065.6556666666668</v>
      </c>
      <c r="BK225">
        <v>1066.1013333333333</v>
      </c>
      <c r="BL225">
        <v>1066.547</v>
      </c>
    </row>
    <row r="226" spans="6:64" x14ac:dyDescent="0.25">
      <c r="F226">
        <v>-18</v>
      </c>
      <c r="AT226">
        <v>1054.99</v>
      </c>
      <c r="AU226">
        <v>1055.7452000000001</v>
      </c>
      <c r="AV226">
        <v>1056.5004000000001</v>
      </c>
      <c r="AW226">
        <v>1057.2556</v>
      </c>
      <c r="AX226">
        <v>1058.0108</v>
      </c>
      <c r="AY226">
        <v>1058.7660000000001</v>
      </c>
      <c r="AZ226">
        <v>1059.4195</v>
      </c>
      <c r="BA226">
        <v>1060.0730000000001</v>
      </c>
      <c r="BB226">
        <v>1060.7265000000002</v>
      </c>
      <c r="BC226">
        <v>1061.3800000000001</v>
      </c>
      <c r="BD226">
        <v>1061.9560000000001</v>
      </c>
      <c r="BE226">
        <v>1062.5319999999999</v>
      </c>
      <c r="BF226">
        <v>1063.1079999999999</v>
      </c>
      <c r="BG226">
        <v>1063.6186666666665</v>
      </c>
      <c r="BH226">
        <v>1064.1293333333333</v>
      </c>
      <c r="BI226">
        <v>1064.6399999999999</v>
      </c>
      <c r="BJ226">
        <v>1065.0813333333333</v>
      </c>
      <c r="BK226">
        <v>1065.5226666666667</v>
      </c>
      <c r="BL226">
        <v>1065.9640000000002</v>
      </c>
    </row>
    <row r="227" spans="6:64" x14ac:dyDescent="0.25">
      <c r="F227">
        <v>-17</v>
      </c>
      <c r="AT227">
        <v>1054.5050000000001</v>
      </c>
      <c r="AU227">
        <v>1055.2538000000002</v>
      </c>
      <c r="AV227">
        <v>1056.0026</v>
      </c>
      <c r="AW227">
        <v>1056.7514000000001</v>
      </c>
      <c r="AX227">
        <v>1057.5001999999999</v>
      </c>
      <c r="AY227">
        <v>1058.249</v>
      </c>
      <c r="AZ227">
        <v>1058.8967499999999</v>
      </c>
      <c r="BA227">
        <v>1059.5445</v>
      </c>
      <c r="BB227">
        <v>1060.1922500000001</v>
      </c>
      <c r="BC227">
        <v>1060.8399999999999</v>
      </c>
      <c r="BD227">
        <v>1061.4106666666667</v>
      </c>
      <c r="BE227">
        <v>1061.9813333333334</v>
      </c>
      <c r="BF227">
        <v>1062.5520000000001</v>
      </c>
      <c r="BG227">
        <v>1063.058</v>
      </c>
      <c r="BH227">
        <v>1063.5640000000001</v>
      </c>
      <c r="BI227">
        <v>1064.07</v>
      </c>
      <c r="BJ227">
        <v>1064.5070000000001</v>
      </c>
      <c r="BK227">
        <v>1064.944</v>
      </c>
      <c r="BL227">
        <v>1065.3810000000001</v>
      </c>
    </row>
    <row r="228" spans="6:64" x14ac:dyDescent="0.25">
      <c r="F228">
        <v>-16</v>
      </c>
      <c r="AT228">
        <v>1054.02</v>
      </c>
      <c r="AU228">
        <v>1054.7624000000001</v>
      </c>
      <c r="AV228">
        <v>1055.5047999999999</v>
      </c>
      <c r="AW228">
        <v>1056.2472</v>
      </c>
      <c r="AX228">
        <v>1056.9895999999999</v>
      </c>
      <c r="AY228">
        <v>1057.732</v>
      </c>
      <c r="AZ228">
        <v>1058.374</v>
      </c>
      <c r="BA228">
        <v>1059.0160000000001</v>
      </c>
      <c r="BB228">
        <v>1059.6579999999999</v>
      </c>
      <c r="BC228">
        <v>1060.3</v>
      </c>
      <c r="BD228">
        <v>1060.8653333333334</v>
      </c>
      <c r="BE228">
        <v>1061.4306666666666</v>
      </c>
      <c r="BF228">
        <v>1061.9960000000001</v>
      </c>
      <c r="BG228">
        <v>1062.4973333333335</v>
      </c>
      <c r="BH228">
        <v>1062.9986666666666</v>
      </c>
      <c r="BI228">
        <v>1063.5</v>
      </c>
      <c r="BJ228">
        <v>1063.9326666666666</v>
      </c>
      <c r="BK228">
        <v>1064.3653333333334</v>
      </c>
      <c r="BL228">
        <v>1064.798</v>
      </c>
    </row>
    <row r="229" spans="6:64" x14ac:dyDescent="0.25">
      <c r="F229">
        <v>-15</v>
      </c>
      <c r="AN229">
        <v>1048.44</v>
      </c>
      <c r="AO229">
        <v>1049.2891666666667</v>
      </c>
      <c r="AP229">
        <v>1050.1383333333333</v>
      </c>
      <c r="AQ229">
        <v>1050.9875</v>
      </c>
      <c r="AR229">
        <v>1051.8366666666666</v>
      </c>
      <c r="AS229">
        <v>1052.6858333333332</v>
      </c>
      <c r="AT229">
        <v>1053.5349999999999</v>
      </c>
      <c r="AU229">
        <v>1054.271</v>
      </c>
      <c r="AV229">
        <v>1055.0070000000001</v>
      </c>
      <c r="AW229">
        <v>1055.7429999999999</v>
      </c>
      <c r="AX229">
        <v>1056.479</v>
      </c>
      <c r="AY229">
        <v>1057.2150000000001</v>
      </c>
      <c r="AZ229">
        <v>1057.8512500000002</v>
      </c>
      <c r="BA229">
        <v>1058.4875000000002</v>
      </c>
      <c r="BB229">
        <v>1059.12375</v>
      </c>
      <c r="BC229">
        <v>1059.76</v>
      </c>
      <c r="BD229">
        <v>1060.32</v>
      </c>
      <c r="BE229">
        <v>1060.8800000000001</v>
      </c>
      <c r="BF229">
        <v>1061.44</v>
      </c>
      <c r="BG229">
        <v>1061.9366666666667</v>
      </c>
      <c r="BH229">
        <v>1062.4333333333332</v>
      </c>
      <c r="BI229">
        <v>1062.9299999999998</v>
      </c>
      <c r="BJ229">
        <v>1063.3583333333333</v>
      </c>
      <c r="BK229">
        <v>1063.7866666666666</v>
      </c>
      <c r="BL229">
        <v>1064.2150000000001</v>
      </c>
    </row>
    <row r="230" spans="6:64" x14ac:dyDescent="0.25">
      <c r="F230">
        <v>-14</v>
      </c>
      <c r="AN230">
        <v>1047.9880000000001</v>
      </c>
      <c r="AO230">
        <v>1048.8316666666667</v>
      </c>
      <c r="AP230">
        <v>1049.6753333333334</v>
      </c>
      <c r="AQ230">
        <v>1050.519</v>
      </c>
      <c r="AR230">
        <v>1051.3626666666667</v>
      </c>
      <c r="AS230">
        <v>1052.2063333333333</v>
      </c>
      <c r="AT230">
        <v>1053.05</v>
      </c>
      <c r="AU230">
        <v>1053.7796000000001</v>
      </c>
      <c r="AV230">
        <v>1054.5092</v>
      </c>
      <c r="AW230">
        <v>1055.2388000000001</v>
      </c>
      <c r="AX230">
        <v>1055.9684</v>
      </c>
      <c r="AY230">
        <v>1056.6980000000001</v>
      </c>
      <c r="AZ230">
        <v>1057.3285000000001</v>
      </c>
      <c r="BA230">
        <v>1057.9590000000001</v>
      </c>
      <c r="BB230">
        <v>1058.5895</v>
      </c>
      <c r="BC230">
        <v>1059.22</v>
      </c>
      <c r="BD230">
        <v>1059.7746666666667</v>
      </c>
      <c r="BE230">
        <v>1060.3293333333334</v>
      </c>
      <c r="BF230">
        <v>1060.884</v>
      </c>
      <c r="BG230">
        <v>1061.376</v>
      </c>
      <c r="BH230">
        <v>1061.8679999999999</v>
      </c>
      <c r="BI230">
        <v>1062.3599999999999</v>
      </c>
      <c r="BJ230">
        <v>1062.7839999999999</v>
      </c>
      <c r="BK230">
        <v>1063.2080000000001</v>
      </c>
      <c r="BL230">
        <v>1063.6320000000001</v>
      </c>
    </row>
    <row r="231" spans="6:64" x14ac:dyDescent="0.25">
      <c r="F231">
        <v>-13</v>
      </c>
      <c r="AN231">
        <v>1047.5360000000001</v>
      </c>
      <c r="AO231">
        <v>1048.3741666666667</v>
      </c>
      <c r="AP231">
        <v>1049.2123333333334</v>
      </c>
      <c r="AQ231">
        <v>1050.0505000000001</v>
      </c>
      <c r="AR231">
        <v>1050.8886666666667</v>
      </c>
      <c r="AS231">
        <v>1051.7268333333334</v>
      </c>
      <c r="AT231">
        <v>1052.5650000000001</v>
      </c>
      <c r="AU231">
        <v>1053.2882</v>
      </c>
      <c r="AV231">
        <v>1054.0114000000001</v>
      </c>
      <c r="AW231">
        <v>1054.7346</v>
      </c>
      <c r="AX231">
        <v>1055.4578000000001</v>
      </c>
      <c r="AY231">
        <v>1056.181</v>
      </c>
      <c r="AZ231">
        <v>1056.80575</v>
      </c>
      <c r="BA231">
        <v>1057.4304999999999</v>
      </c>
      <c r="BB231">
        <v>1058.0552500000001</v>
      </c>
      <c r="BC231">
        <v>1058.68</v>
      </c>
      <c r="BD231">
        <v>1059.2293333333334</v>
      </c>
      <c r="BE231">
        <v>1059.7786666666666</v>
      </c>
      <c r="BF231">
        <v>1060.328</v>
      </c>
      <c r="BG231">
        <v>1060.8153333333332</v>
      </c>
      <c r="BH231">
        <v>1061.3026666666667</v>
      </c>
      <c r="BI231">
        <v>1061.79</v>
      </c>
      <c r="BJ231">
        <v>1062.2096666666666</v>
      </c>
      <c r="BK231">
        <v>1062.6293333333333</v>
      </c>
      <c r="BL231">
        <v>1063.049</v>
      </c>
    </row>
    <row r="232" spans="6:64" x14ac:dyDescent="0.25">
      <c r="F232">
        <v>-12</v>
      </c>
      <c r="AN232">
        <v>1047.0840000000001</v>
      </c>
      <c r="AO232">
        <v>1047.9166666666667</v>
      </c>
      <c r="AP232">
        <v>1048.7493333333334</v>
      </c>
      <c r="AQ232">
        <v>1049.5819999999999</v>
      </c>
      <c r="AR232">
        <v>1050.4146666666666</v>
      </c>
      <c r="AS232">
        <v>1051.2473333333332</v>
      </c>
      <c r="AT232">
        <v>1052.08</v>
      </c>
      <c r="AU232">
        <v>1052.7967999999998</v>
      </c>
      <c r="AV232">
        <v>1053.5136</v>
      </c>
      <c r="AW232">
        <v>1054.2303999999999</v>
      </c>
      <c r="AX232">
        <v>1054.9472000000001</v>
      </c>
      <c r="AY232">
        <v>1055.664</v>
      </c>
      <c r="AZ232">
        <v>1056.2829999999999</v>
      </c>
      <c r="BA232">
        <v>1056.902</v>
      </c>
      <c r="BB232">
        <v>1057.521</v>
      </c>
      <c r="BC232">
        <v>1058.1399999999999</v>
      </c>
      <c r="BD232">
        <v>1058.684</v>
      </c>
      <c r="BE232">
        <v>1059.2280000000001</v>
      </c>
      <c r="BF232">
        <v>1059.7720000000002</v>
      </c>
      <c r="BG232">
        <v>1060.2546666666667</v>
      </c>
      <c r="BH232">
        <v>1060.7373333333335</v>
      </c>
      <c r="BI232">
        <v>1061.22</v>
      </c>
      <c r="BJ232">
        <v>1061.6353333333334</v>
      </c>
      <c r="BK232">
        <v>1062.0506666666665</v>
      </c>
      <c r="BL232">
        <v>1062.4659999999999</v>
      </c>
    </row>
    <row r="233" spans="6:64" x14ac:dyDescent="0.25">
      <c r="F233">
        <v>-11</v>
      </c>
      <c r="AN233">
        <v>1046.6320000000001</v>
      </c>
      <c r="AO233">
        <v>1047.4591666666668</v>
      </c>
      <c r="AP233">
        <v>1048.2863333333332</v>
      </c>
      <c r="AQ233">
        <v>1049.1134999999999</v>
      </c>
      <c r="AR233">
        <v>1049.9406666666666</v>
      </c>
      <c r="AS233">
        <v>1050.7678333333331</v>
      </c>
      <c r="AT233">
        <v>1051.5949999999998</v>
      </c>
      <c r="AU233">
        <v>1052.3054</v>
      </c>
      <c r="AV233">
        <v>1053.0157999999999</v>
      </c>
      <c r="AW233">
        <v>1053.7262000000001</v>
      </c>
      <c r="AX233">
        <v>1054.4366</v>
      </c>
      <c r="AY233">
        <v>1055.1470000000002</v>
      </c>
      <c r="AZ233">
        <v>1055.76025</v>
      </c>
      <c r="BA233">
        <v>1056.3735000000001</v>
      </c>
      <c r="BB233">
        <v>1056.98675</v>
      </c>
      <c r="BC233">
        <v>1057.5999999999999</v>
      </c>
      <c r="BD233">
        <v>1058.1386666666667</v>
      </c>
      <c r="BE233">
        <v>1058.6773333333333</v>
      </c>
      <c r="BF233">
        <v>1059.2160000000001</v>
      </c>
      <c r="BG233">
        <v>1059.694</v>
      </c>
      <c r="BH233">
        <v>1060.172</v>
      </c>
      <c r="BI233">
        <v>1060.6499999999999</v>
      </c>
      <c r="BJ233">
        <v>1061.0609999999999</v>
      </c>
      <c r="BK233">
        <v>1061.472</v>
      </c>
      <c r="BL233">
        <v>1061.883</v>
      </c>
    </row>
    <row r="234" spans="6:64" x14ac:dyDescent="0.25">
      <c r="F234">
        <v>-10</v>
      </c>
      <c r="AF234">
        <v>1038.43</v>
      </c>
      <c r="AG234">
        <v>1039.3987500000001</v>
      </c>
      <c r="AH234">
        <v>1040.3675000000001</v>
      </c>
      <c r="AI234">
        <v>1041.3362500000001</v>
      </c>
      <c r="AJ234">
        <v>1042.3050000000001</v>
      </c>
      <c r="AK234">
        <v>1043.2737500000001</v>
      </c>
      <c r="AL234">
        <v>1044.2425000000001</v>
      </c>
      <c r="AM234">
        <v>1045.2112500000001</v>
      </c>
      <c r="AN234">
        <v>1046.18</v>
      </c>
      <c r="AO234">
        <v>1047.0016666666668</v>
      </c>
      <c r="AP234">
        <v>1047.8233333333333</v>
      </c>
      <c r="AQ234">
        <v>1048.645</v>
      </c>
      <c r="AR234">
        <v>1049.4666666666667</v>
      </c>
      <c r="AS234">
        <v>1050.2883333333332</v>
      </c>
      <c r="AT234">
        <v>1051.1099999999999</v>
      </c>
      <c r="AU234">
        <v>1051.8139999999999</v>
      </c>
      <c r="AV234">
        <v>1052.518</v>
      </c>
      <c r="AW234">
        <v>1053.222</v>
      </c>
      <c r="AX234">
        <v>1053.9260000000002</v>
      </c>
      <c r="AY234">
        <v>1054.6300000000001</v>
      </c>
      <c r="AZ234">
        <v>1055.2375000000002</v>
      </c>
      <c r="BA234">
        <v>1055.845</v>
      </c>
      <c r="BB234">
        <v>1056.4524999999999</v>
      </c>
      <c r="BC234">
        <v>1057.06</v>
      </c>
      <c r="BD234">
        <v>1057.5933333333332</v>
      </c>
      <c r="BE234">
        <v>1058.1266666666668</v>
      </c>
      <c r="BF234">
        <v>1058.6600000000001</v>
      </c>
      <c r="BG234">
        <v>1059.1333333333334</v>
      </c>
      <c r="BH234">
        <v>1059.6066666666666</v>
      </c>
      <c r="BI234">
        <v>1060.08</v>
      </c>
      <c r="BJ234">
        <v>1060.4866666666667</v>
      </c>
      <c r="BK234">
        <v>1060.8933333333332</v>
      </c>
      <c r="BL234">
        <v>1061.3</v>
      </c>
    </row>
    <row r="235" spans="6:64" x14ac:dyDescent="0.25">
      <c r="F235">
        <v>-9</v>
      </c>
      <c r="AF235">
        <v>1038.0120000000002</v>
      </c>
      <c r="AG235">
        <v>1038.9732500000002</v>
      </c>
      <c r="AH235">
        <v>1039.9345000000001</v>
      </c>
      <c r="AI235">
        <v>1040.8957500000001</v>
      </c>
      <c r="AJ235">
        <v>1041.857</v>
      </c>
      <c r="AK235">
        <v>1042.81825</v>
      </c>
      <c r="AL235">
        <v>1043.7795000000001</v>
      </c>
      <c r="AM235">
        <v>1044.7407499999999</v>
      </c>
      <c r="AN235">
        <v>1045.702</v>
      </c>
      <c r="AO235">
        <v>1046.5170000000001</v>
      </c>
      <c r="AP235">
        <v>1047.3319999999999</v>
      </c>
      <c r="AQ235">
        <v>1048.1469999999999</v>
      </c>
      <c r="AR235">
        <v>1048.962</v>
      </c>
      <c r="AS235">
        <v>1049.7769999999998</v>
      </c>
      <c r="AT235">
        <v>1050.5919999999999</v>
      </c>
      <c r="AU235">
        <v>1051.29</v>
      </c>
      <c r="AV235">
        <v>1051.9880000000001</v>
      </c>
      <c r="AW235">
        <v>1052.6859999999999</v>
      </c>
      <c r="AX235">
        <v>1053.384</v>
      </c>
      <c r="AY235">
        <v>1054.0820000000001</v>
      </c>
      <c r="AZ235">
        <v>1054.68425</v>
      </c>
      <c r="BA235">
        <v>1055.2865000000002</v>
      </c>
      <c r="BB235">
        <v>1055.8887500000001</v>
      </c>
      <c r="BC235">
        <v>1056.491</v>
      </c>
      <c r="BD235">
        <v>1057.0193333333334</v>
      </c>
      <c r="BE235">
        <v>1057.5476666666666</v>
      </c>
      <c r="BF235">
        <v>1058.076</v>
      </c>
      <c r="BG235">
        <v>1058.5446666666667</v>
      </c>
      <c r="BH235">
        <v>1059.0133333333333</v>
      </c>
      <c r="BI235">
        <v>1059.482</v>
      </c>
      <c r="BJ235">
        <v>1059.8843333333332</v>
      </c>
      <c r="BK235">
        <v>1060.2866666666666</v>
      </c>
      <c r="BL235">
        <v>1060.6889999999999</v>
      </c>
    </row>
    <row r="236" spans="6:64" x14ac:dyDescent="0.25">
      <c r="F236">
        <v>-8</v>
      </c>
      <c r="AF236">
        <v>1037.5940000000001</v>
      </c>
      <c r="AG236">
        <v>1038.5477500000002</v>
      </c>
      <c r="AH236">
        <v>1039.5015000000001</v>
      </c>
      <c r="AI236">
        <v>1040.45525</v>
      </c>
      <c r="AJ236">
        <v>1041.4090000000001</v>
      </c>
      <c r="AK236">
        <v>1042.3627500000002</v>
      </c>
      <c r="AL236">
        <v>1043.3165000000001</v>
      </c>
      <c r="AM236">
        <v>1044.27025</v>
      </c>
      <c r="AN236">
        <v>1045.2240000000002</v>
      </c>
      <c r="AO236">
        <v>1046.0323333333336</v>
      </c>
      <c r="AP236">
        <v>1046.8406666666667</v>
      </c>
      <c r="AQ236">
        <v>1047.6489999999999</v>
      </c>
      <c r="AR236">
        <v>1048.4573333333333</v>
      </c>
      <c r="AS236">
        <v>1049.2656666666667</v>
      </c>
      <c r="AT236">
        <v>1050.0739999999998</v>
      </c>
      <c r="AU236">
        <v>1050.7659999999998</v>
      </c>
      <c r="AV236">
        <v>1051.4579999999999</v>
      </c>
      <c r="AW236">
        <v>1052.1500000000001</v>
      </c>
      <c r="AX236">
        <v>1052.8420000000001</v>
      </c>
      <c r="AY236">
        <v>1053.5340000000001</v>
      </c>
      <c r="AZ236">
        <v>1054.1310000000001</v>
      </c>
      <c r="BA236">
        <v>1054.7280000000001</v>
      </c>
      <c r="BB236">
        <v>1055.325</v>
      </c>
      <c r="BC236">
        <v>1055.922</v>
      </c>
      <c r="BD236">
        <v>1056.4453333333333</v>
      </c>
      <c r="BE236">
        <v>1056.9686666666666</v>
      </c>
      <c r="BF236">
        <v>1057.492</v>
      </c>
      <c r="BG236">
        <v>1057.9559999999999</v>
      </c>
      <c r="BH236">
        <v>1058.42</v>
      </c>
      <c r="BI236">
        <v>1058.884</v>
      </c>
      <c r="BJ236">
        <v>1059.2819999999999</v>
      </c>
      <c r="BK236">
        <v>1059.68</v>
      </c>
      <c r="BL236">
        <v>1060.078</v>
      </c>
    </row>
    <row r="237" spans="6:64" x14ac:dyDescent="0.25">
      <c r="F237">
        <v>-7</v>
      </c>
      <c r="AF237">
        <v>1037.1759999999999</v>
      </c>
      <c r="AG237">
        <v>1038.1222499999999</v>
      </c>
      <c r="AH237">
        <v>1039.0684999999999</v>
      </c>
      <c r="AI237">
        <v>1040.01475</v>
      </c>
      <c r="AJ237">
        <v>1040.961</v>
      </c>
      <c r="AK237">
        <v>1041.90725</v>
      </c>
      <c r="AL237">
        <v>1042.8535000000002</v>
      </c>
      <c r="AM237">
        <v>1043.7997500000001</v>
      </c>
      <c r="AN237">
        <v>1044.7460000000001</v>
      </c>
      <c r="AO237">
        <v>1045.5476666666668</v>
      </c>
      <c r="AP237">
        <v>1046.3493333333333</v>
      </c>
      <c r="AQ237">
        <v>1047.1510000000001</v>
      </c>
      <c r="AR237">
        <v>1047.9526666666668</v>
      </c>
      <c r="AS237">
        <v>1048.7543333333333</v>
      </c>
      <c r="AT237">
        <v>1049.556</v>
      </c>
      <c r="AU237">
        <v>1050.242</v>
      </c>
      <c r="AV237">
        <v>1050.9280000000001</v>
      </c>
      <c r="AW237">
        <v>1051.614</v>
      </c>
      <c r="AX237">
        <v>1052.3000000000002</v>
      </c>
      <c r="AY237">
        <v>1052.9860000000001</v>
      </c>
      <c r="AZ237">
        <v>1053.5777499999999</v>
      </c>
      <c r="BA237">
        <v>1054.1695</v>
      </c>
      <c r="BB237">
        <v>1054.76125</v>
      </c>
      <c r="BC237">
        <v>1055.3529999999998</v>
      </c>
      <c r="BD237">
        <v>1055.8713333333333</v>
      </c>
      <c r="BE237">
        <v>1056.3896666666667</v>
      </c>
      <c r="BF237">
        <v>1056.9080000000001</v>
      </c>
      <c r="BG237">
        <v>1057.3673333333334</v>
      </c>
      <c r="BH237">
        <v>1057.8266666666666</v>
      </c>
      <c r="BI237">
        <v>1058.2859999999998</v>
      </c>
      <c r="BJ237">
        <v>1058.6796666666667</v>
      </c>
      <c r="BK237">
        <v>1059.0733333333333</v>
      </c>
      <c r="BL237">
        <v>1059.4670000000001</v>
      </c>
    </row>
    <row r="238" spans="6:64" x14ac:dyDescent="0.25">
      <c r="F238">
        <v>-6</v>
      </c>
      <c r="AF238">
        <v>1036.758</v>
      </c>
      <c r="AG238">
        <v>1037.6967500000001</v>
      </c>
      <c r="AH238">
        <v>1038.6355000000001</v>
      </c>
      <c r="AI238">
        <v>1039.5742500000001</v>
      </c>
      <c r="AJ238">
        <v>1040.5129999999999</v>
      </c>
      <c r="AK238">
        <v>1041.4517499999999</v>
      </c>
      <c r="AL238">
        <v>1042.3905</v>
      </c>
      <c r="AM238">
        <v>1043.32925</v>
      </c>
      <c r="AN238">
        <v>1044.268</v>
      </c>
      <c r="AO238">
        <v>1045.0630000000001</v>
      </c>
      <c r="AP238">
        <v>1045.8579999999999</v>
      </c>
      <c r="AQ238">
        <v>1046.653</v>
      </c>
      <c r="AR238">
        <v>1047.4480000000001</v>
      </c>
      <c r="AS238">
        <v>1048.2429999999999</v>
      </c>
      <c r="AT238">
        <v>1049.038</v>
      </c>
      <c r="AU238">
        <v>1049.7180000000001</v>
      </c>
      <c r="AV238">
        <v>1050.3980000000001</v>
      </c>
      <c r="AW238">
        <v>1051.078</v>
      </c>
      <c r="AX238">
        <v>1051.758</v>
      </c>
      <c r="AY238">
        <v>1052.4380000000001</v>
      </c>
      <c r="AZ238">
        <v>1053.0245</v>
      </c>
      <c r="BA238">
        <v>1053.6109999999999</v>
      </c>
      <c r="BB238">
        <v>1054.1975</v>
      </c>
      <c r="BC238">
        <v>1054.7839999999999</v>
      </c>
      <c r="BD238">
        <v>1055.2973333333332</v>
      </c>
      <c r="BE238">
        <v>1055.8106666666667</v>
      </c>
      <c r="BF238">
        <v>1056.3240000000001</v>
      </c>
      <c r="BG238">
        <v>1056.7786666666666</v>
      </c>
      <c r="BH238">
        <v>1057.2333333333333</v>
      </c>
      <c r="BI238">
        <v>1057.6879999999999</v>
      </c>
      <c r="BJ238">
        <v>1058.0773333333332</v>
      </c>
      <c r="BK238">
        <v>1058.4666666666667</v>
      </c>
      <c r="BL238">
        <v>1058.856</v>
      </c>
    </row>
    <row r="239" spans="6:64" x14ac:dyDescent="0.25">
      <c r="F239">
        <v>-5</v>
      </c>
      <c r="V239">
        <v>1025.23</v>
      </c>
      <c r="W239">
        <v>1026.3410000000001</v>
      </c>
      <c r="X239">
        <v>1027.452</v>
      </c>
      <c r="Y239">
        <v>1028.5630000000001</v>
      </c>
      <c r="Z239">
        <v>1029.674</v>
      </c>
      <c r="AA239">
        <v>1030.7850000000001</v>
      </c>
      <c r="AB239">
        <v>1031.8960000000002</v>
      </c>
      <c r="AC239">
        <v>1033.0070000000001</v>
      </c>
      <c r="AD239">
        <v>1034.1180000000002</v>
      </c>
      <c r="AE239">
        <v>1035.229</v>
      </c>
      <c r="AF239">
        <v>1036.3400000000001</v>
      </c>
      <c r="AG239">
        <v>1037.2712500000002</v>
      </c>
      <c r="AH239">
        <v>1038.2025000000001</v>
      </c>
      <c r="AI239">
        <v>1039.13375</v>
      </c>
      <c r="AJ239">
        <v>1040.0650000000001</v>
      </c>
      <c r="AK239">
        <v>1040.9962500000001</v>
      </c>
      <c r="AL239">
        <v>1041.9275</v>
      </c>
      <c r="AM239">
        <v>1042.8587499999999</v>
      </c>
      <c r="AN239">
        <v>1043.79</v>
      </c>
      <c r="AO239">
        <v>1044.5783333333334</v>
      </c>
      <c r="AP239">
        <v>1045.3666666666666</v>
      </c>
      <c r="AQ239">
        <v>1046.155</v>
      </c>
      <c r="AR239">
        <v>1046.9433333333334</v>
      </c>
      <c r="AS239">
        <v>1047.7316666666666</v>
      </c>
      <c r="AT239">
        <v>1048.52</v>
      </c>
      <c r="AU239">
        <v>1049.194</v>
      </c>
      <c r="AV239">
        <v>1049.8679999999999</v>
      </c>
      <c r="AW239">
        <v>1050.5420000000001</v>
      </c>
      <c r="AX239">
        <v>1051.2160000000001</v>
      </c>
      <c r="AY239">
        <v>1051.8900000000001</v>
      </c>
      <c r="AZ239">
        <v>1052.4712500000001</v>
      </c>
      <c r="BA239">
        <v>1053.0525</v>
      </c>
      <c r="BB239">
        <v>1053.63375</v>
      </c>
      <c r="BC239">
        <v>1054.2149999999999</v>
      </c>
      <c r="BD239">
        <v>1054.7233333333334</v>
      </c>
      <c r="BE239">
        <v>1055.2316666666666</v>
      </c>
      <c r="BF239">
        <v>1055.74</v>
      </c>
      <c r="BG239">
        <v>1056.19</v>
      </c>
      <c r="BH239">
        <v>1056.6399999999999</v>
      </c>
      <c r="BI239">
        <v>1057.0899999999999</v>
      </c>
      <c r="BJ239">
        <v>1057.4749999999999</v>
      </c>
      <c r="BK239">
        <v>1057.8599999999999</v>
      </c>
      <c r="BL239">
        <v>1058.2449999999999</v>
      </c>
    </row>
    <row r="240" spans="6:64" x14ac:dyDescent="0.25">
      <c r="F240">
        <v>-4</v>
      </c>
      <c r="V240">
        <v>1024.8900000000001</v>
      </c>
      <c r="W240">
        <v>1025.9932000000001</v>
      </c>
      <c r="X240">
        <v>1027.0964000000001</v>
      </c>
      <c r="Y240">
        <v>1028.1996000000001</v>
      </c>
      <c r="Z240">
        <v>1029.3028000000002</v>
      </c>
      <c r="AA240">
        <v>1030.4059999999999</v>
      </c>
      <c r="AB240">
        <v>1031.5092</v>
      </c>
      <c r="AC240">
        <v>1032.6124</v>
      </c>
      <c r="AD240">
        <v>1033.7156</v>
      </c>
      <c r="AE240">
        <v>1034.8188</v>
      </c>
      <c r="AF240">
        <v>1035.922</v>
      </c>
      <c r="AG240">
        <v>1036.84575</v>
      </c>
      <c r="AH240">
        <v>1037.7695000000001</v>
      </c>
      <c r="AI240">
        <v>1038.69325</v>
      </c>
      <c r="AJ240">
        <v>1039.6170000000002</v>
      </c>
      <c r="AK240">
        <v>1040.5407500000001</v>
      </c>
      <c r="AL240">
        <v>1041.4645</v>
      </c>
      <c r="AM240">
        <v>1042.3882500000002</v>
      </c>
      <c r="AN240">
        <v>1043.3120000000001</v>
      </c>
      <c r="AO240">
        <v>1044.0936666666666</v>
      </c>
      <c r="AP240">
        <v>1044.8753333333334</v>
      </c>
      <c r="AQ240">
        <v>1045.6570000000002</v>
      </c>
      <c r="AR240">
        <v>1046.4386666666667</v>
      </c>
      <c r="AS240">
        <v>1047.2203333333332</v>
      </c>
      <c r="AT240">
        <v>1048.002</v>
      </c>
      <c r="AU240">
        <v>1048.67</v>
      </c>
      <c r="AV240">
        <v>1049.338</v>
      </c>
      <c r="AW240">
        <v>1050.0060000000001</v>
      </c>
      <c r="AX240">
        <v>1050.674</v>
      </c>
      <c r="AY240">
        <v>1051.3420000000001</v>
      </c>
      <c r="AZ240">
        <v>1051.9180000000001</v>
      </c>
      <c r="BA240">
        <v>1052.4940000000001</v>
      </c>
      <c r="BB240">
        <v>1053.07</v>
      </c>
      <c r="BC240">
        <v>1053.646</v>
      </c>
      <c r="BD240">
        <v>1054.1493333333333</v>
      </c>
      <c r="BE240">
        <v>1054.6526666666666</v>
      </c>
      <c r="BF240">
        <v>1055.1559999999999</v>
      </c>
      <c r="BG240">
        <v>1055.6013333333333</v>
      </c>
      <c r="BH240">
        <v>1056.0466666666666</v>
      </c>
      <c r="BI240">
        <v>1056.492</v>
      </c>
      <c r="BJ240">
        <v>1056.8726666666666</v>
      </c>
      <c r="BK240">
        <v>1057.2533333333333</v>
      </c>
      <c r="BL240">
        <v>1057.634</v>
      </c>
    </row>
    <row r="241" spans="6:64" x14ac:dyDescent="0.25">
      <c r="F241">
        <v>-3</v>
      </c>
      <c r="V241">
        <v>1024.55</v>
      </c>
      <c r="W241">
        <v>1025.6453999999999</v>
      </c>
      <c r="X241">
        <v>1026.7408</v>
      </c>
      <c r="Y241">
        <v>1027.8362</v>
      </c>
      <c r="Z241">
        <v>1028.9315999999999</v>
      </c>
      <c r="AA241">
        <v>1030.027</v>
      </c>
      <c r="AB241">
        <v>1031.1224</v>
      </c>
      <c r="AC241">
        <v>1032.2177999999999</v>
      </c>
      <c r="AD241">
        <v>1033.3131999999998</v>
      </c>
      <c r="AE241">
        <v>1034.4086</v>
      </c>
      <c r="AF241">
        <v>1035.5039999999999</v>
      </c>
      <c r="AG241">
        <v>1036.4202499999999</v>
      </c>
      <c r="AH241">
        <v>1037.3364999999999</v>
      </c>
      <c r="AI241">
        <v>1038.2527499999999</v>
      </c>
      <c r="AJ241">
        <v>1039.1689999999999</v>
      </c>
      <c r="AK241">
        <v>1040.0852500000001</v>
      </c>
      <c r="AL241">
        <v>1041.0015000000001</v>
      </c>
      <c r="AM241">
        <v>1041.9177500000001</v>
      </c>
      <c r="AN241">
        <v>1042.8340000000001</v>
      </c>
      <c r="AO241">
        <v>1043.6089999999999</v>
      </c>
      <c r="AP241">
        <v>1044.384</v>
      </c>
      <c r="AQ241">
        <v>1045.1590000000001</v>
      </c>
      <c r="AR241">
        <v>1045.934</v>
      </c>
      <c r="AS241">
        <v>1046.7089999999998</v>
      </c>
      <c r="AT241">
        <v>1047.4839999999999</v>
      </c>
      <c r="AU241">
        <v>1048.146</v>
      </c>
      <c r="AV241">
        <v>1048.808</v>
      </c>
      <c r="AW241">
        <v>1049.47</v>
      </c>
      <c r="AX241">
        <v>1050.1320000000001</v>
      </c>
      <c r="AY241">
        <v>1050.7940000000001</v>
      </c>
      <c r="AZ241">
        <v>1051.3647500000002</v>
      </c>
      <c r="BA241">
        <v>1051.9355</v>
      </c>
      <c r="BB241">
        <v>1052.5062499999999</v>
      </c>
      <c r="BC241">
        <v>1053.077</v>
      </c>
      <c r="BD241">
        <v>1053.5753333333332</v>
      </c>
      <c r="BE241">
        <v>1054.0736666666667</v>
      </c>
      <c r="BF241">
        <v>1054.5719999999999</v>
      </c>
      <c r="BG241">
        <v>1055.0126666666665</v>
      </c>
      <c r="BH241">
        <v>1055.4533333333334</v>
      </c>
      <c r="BI241">
        <v>1055.894</v>
      </c>
      <c r="BJ241">
        <v>1056.2703333333334</v>
      </c>
      <c r="BK241">
        <v>1056.6466666666668</v>
      </c>
      <c r="BL241">
        <v>1057.0230000000001</v>
      </c>
    </row>
    <row r="242" spans="6:64" x14ac:dyDescent="0.25">
      <c r="F242">
        <v>-2</v>
      </c>
      <c r="V242">
        <v>1024.21</v>
      </c>
      <c r="W242">
        <v>1025.2976000000001</v>
      </c>
      <c r="X242">
        <v>1026.3851999999999</v>
      </c>
      <c r="Y242">
        <v>1027.4728</v>
      </c>
      <c r="Z242">
        <v>1028.5604000000001</v>
      </c>
      <c r="AA242">
        <v>1029.6480000000001</v>
      </c>
      <c r="AB242">
        <v>1030.7356</v>
      </c>
      <c r="AC242">
        <v>1031.8232</v>
      </c>
      <c r="AD242">
        <v>1032.9108000000001</v>
      </c>
      <c r="AE242">
        <v>1033.9983999999999</v>
      </c>
      <c r="AF242">
        <v>1035.086</v>
      </c>
      <c r="AG242">
        <v>1035.9947500000001</v>
      </c>
      <c r="AH242">
        <v>1036.9034999999999</v>
      </c>
      <c r="AI242">
        <v>1037.8122499999999</v>
      </c>
      <c r="AJ242">
        <v>1038.721</v>
      </c>
      <c r="AK242">
        <v>1039.6297500000001</v>
      </c>
      <c r="AL242">
        <v>1040.5385000000001</v>
      </c>
      <c r="AM242">
        <v>1041.4472499999999</v>
      </c>
      <c r="AN242">
        <v>1042.356</v>
      </c>
      <c r="AO242">
        <v>1043.1243333333334</v>
      </c>
      <c r="AP242">
        <v>1043.8926666666666</v>
      </c>
      <c r="AQ242">
        <v>1044.6610000000001</v>
      </c>
      <c r="AR242">
        <v>1045.4293333333335</v>
      </c>
      <c r="AS242">
        <v>1046.1976666666667</v>
      </c>
      <c r="AT242">
        <v>1046.9660000000001</v>
      </c>
      <c r="AU242">
        <v>1047.6220000000001</v>
      </c>
      <c r="AV242">
        <v>1048.278</v>
      </c>
      <c r="AW242">
        <v>1048.9340000000002</v>
      </c>
      <c r="AX242">
        <v>1049.5900000000001</v>
      </c>
      <c r="AY242">
        <v>1050.2460000000001</v>
      </c>
      <c r="AZ242">
        <v>1050.8115</v>
      </c>
      <c r="BA242">
        <v>1051.377</v>
      </c>
      <c r="BB242">
        <v>1051.9424999999999</v>
      </c>
      <c r="BC242">
        <v>1052.5079999999998</v>
      </c>
      <c r="BD242">
        <v>1053.0013333333332</v>
      </c>
      <c r="BE242">
        <v>1053.4946666666667</v>
      </c>
      <c r="BF242">
        <v>1053.9880000000001</v>
      </c>
      <c r="BG242">
        <v>1054.424</v>
      </c>
      <c r="BH242">
        <v>1054.8599999999999</v>
      </c>
      <c r="BI242">
        <v>1055.2959999999998</v>
      </c>
      <c r="BJ242">
        <v>1055.6679999999999</v>
      </c>
      <c r="BK242">
        <v>1056.04</v>
      </c>
      <c r="BL242">
        <v>1056.412</v>
      </c>
    </row>
    <row r="243" spans="6:64" x14ac:dyDescent="0.25">
      <c r="F243">
        <v>-1</v>
      </c>
      <c r="V243">
        <v>1023.87</v>
      </c>
      <c r="W243">
        <v>1024.9498000000001</v>
      </c>
      <c r="X243">
        <v>1026.0296000000001</v>
      </c>
      <c r="Y243">
        <v>1027.1094000000001</v>
      </c>
      <c r="Z243">
        <v>1028.1892</v>
      </c>
      <c r="AA243">
        <v>1029.269</v>
      </c>
      <c r="AB243">
        <v>1030.3488</v>
      </c>
      <c r="AC243">
        <v>1031.4286000000002</v>
      </c>
      <c r="AD243">
        <v>1032.5084000000002</v>
      </c>
      <c r="AE243">
        <v>1033.5882000000001</v>
      </c>
      <c r="AF243">
        <v>1034.6680000000001</v>
      </c>
      <c r="AG243">
        <v>1035.56925</v>
      </c>
      <c r="AH243">
        <v>1036.4705000000001</v>
      </c>
      <c r="AI243">
        <v>1037.3717500000002</v>
      </c>
      <c r="AJ243">
        <v>1038.2730000000001</v>
      </c>
      <c r="AK243">
        <v>1039.17425</v>
      </c>
      <c r="AL243">
        <v>1040.0755000000001</v>
      </c>
      <c r="AM243">
        <v>1040.9767500000003</v>
      </c>
      <c r="AN243">
        <v>1041.8780000000002</v>
      </c>
      <c r="AO243">
        <v>1042.6396666666669</v>
      </c>
      <c r="AP243">
        <v>1043.4013333333335</v>
      </c>
      <c r="AQ243">
        <v>1044.163</v>
      </c>
      <c r="AR243">
        <v>1044.9246666666668</v>
      </c>
      <c r="AS243">
        <v>1045.6863333333336</v>
      </c>
      <c r="AT243">
        <v>1046.4480000000001</v>
      </c>
      <c r="AU243">
        <v>1047.0980000000002</v>
      </c>
      <c r="AV243">
        <v>1047.748</v>
      </c>
      <c r="AW243">
        <v>1048.3980000000001</v>
      </c>
      <c r="AX243">
        <v>1049.048</v>
      </c>
      <c r="AY243">
        <v>1049.6980000000001</v>
      </c>
      <c r="AZ243">
        <v>1050.2582500000001</v>
      </c>
      <c r="BA243">
        <v>1050.8184999999999</v>
      </c>
      <c r="BB243">
        <v>1051.3787499999999</v>
      </c>
      <c r="BC243">
        <v>1051.9389999999999</v>
      </c>
      <c r="BD243">
        <v>1052.4273333333333</v>
      </c>
      <c r="BE243">
        <v>1052.9156666666665</v>
      </c>
      <c r="BF243">
        <v>1053.404</v>
      </c>
      <c r="BG243">
        <v>1053.8353333333332</v>
      </c>
      <c r="BH243">
        <v>1054.2666666666667</v>
      </c>
      <c r="BI243">
        <v>1054.6979999999999</v>
      </c>
      <c r="BJ243">
        <v>1055.0656666666666</v>
      </c>
      <c r="BK243">
        <v>1055.4333333333332</v>
      </c>
      <c r="BL243">
        <v>1055.8009999999999</v>
      </c>
    </row>
    <row r="244" spans="6:64" x14ac:dyDescent="0.25">
      <c r="F244">
        <v>0</v>
      </c>
      <c r="G244">
        <v>999.8</v>
      </c>
      <c r="H244">
        <v>1001.3819999999999</v>
      </c>
      <c r="I244">
        <v>1002.9639999999999</v>
      </c>
      <c r="J244">
        <v>1004.5459999999999</v>
      </c>
      <c r="K244">
        <v>1006.1279999999999</v>
      </c>
      <c r="L244">
        <v>1007.7099999999999</v>
      </c>
      <c r="M244">
        <v>1009.2919999999999</v>
      </c>
      <c r="N244">
        <v>1010.8739999999999</v>
      </c>
      <c r="O244">
        <v>1012.456</v>
      </c>
      <c r="P244">
        <v>1014.038</v>
      </c>
      <c r="Q244">
        <v>1015.62</v>
      </c>
      <c r="R244">
        <v>1017.202</v>
      </c>
      <c r="S244">
        <v>1018.784</v>
      </c>
      <c r="T244">
        <v>1020.366</v>
      </c>
      <c r="U244">
        <v>1021.948</v>
      </c>
      <c r="V244">
        <v>1023.53</v>
      </c>
      <c r="W244">
        <v>1024.6019999999999</v>
      </c>
      <c r="X244">
        <v>1025.674</v>
      </c>
      <c r="Y244">
        <v>1026.7460000000001</v>
      </c>
      <c r="Z244">
        <v>1027.818</v>
      </c>
      <c r="AA244">
        <v>1028.8899999999999</v>
      </c>
      <c r="AB244">
        <v>1029.962</v>
      </c>
      <c r="AC244">
        <v>1031.0340000000001</v>
      </c>
      <c r="AD244">
        <v>1032.106</v>
      </c>
      <c r="AE244">
        <v>1033.1779999999999</v>
      </c>
      <c r="AF244">
        <v>1034.25</v>
      </c>
      <c r="AG244">
        <v>1035.14375</v>
      </c>
      <c r="AH244">
        <v>1036.0374999999999</v>
      </c>
      <c r="AI244">
        <v>1036.9312500000001</v>
      </c>
      <c r="AJ244">
        <v>1037.825</v>
      </c>
      <c r="AK244">
        <v>1038.71875</v>
      </c>
      <c r="AL244">
        <v>1039.6125000000002</v>
      </c>
      <c r="AM244">
        <v>1040.5062500000001</v>
      </c>
      <c r="AN244">
        <v>1041.4000000000001</v>
      </c>
      <c r="AO244">
        <v>1042.1550000000002</v>
      </c>
      <c r="AP244">
        <v>1042.9100000000001</v>
      </c>
      <c r="AQ244">
        <v>1043.665</v>
      </c>
      <c r="AR244">
        <v>1044.42</v>
      </c>
      <c r="AS244">
        <v>1045.1750000000002</v>
      </c>
      <c r="AT244">
        <v>1045.93</v>
      </c>
      <c r="AU244">
        <v>1046.5740000000001</v>
      </c>
      <c r="AV244">
        <v>1047.2180000000001</v>
      </c>
      <c r="AW244">
        <v>1047.8620000000001</v>
      </c>
      <c r="AX244">
        <v>1048.5060000000001</v>
      </c>
      <c r="AY244">
        <v>1049.1500000000001</v>
      </c>
      <c r="AZ244">
        <v>1049.7049999999999</v>
      </c>
      <c r="BA244">
        <v>1050.26</v>
      </c>
      <c r="BB244">
        <v>1050.8150000000001</v>
      </c>
      <c r="BC244">
        <v>1051.3699999999999</v>
      </c>
      <c r="BD244">
        <v>1051.8533333333332</v>
      </c>
      <c r="BE244">
        <v>1052.3366666666666</v>
      </c>
      <c r="BF244">
        <v>1052.82</v>
      </c>
      <c r="BG244">
        <v>1053.2466666666667</v>
      </c>
      <c r="BH244">
        <v>1053.6733333333332</v>
      </c>
      <c r="BI244">
        <v>1054.0999999999999</v>
      </c>
      <c r="BJ244">
        <v>1054.4633333333334</v>
      </c>
      <c r="BK244">
        <v>1054.8266666666666</v>
      </c>
      <c r="BL244">
        <v>1055.19</v>
      </c>
    </row>
    <row r="245" spans="6:64" x14ac:dyDescent="0.25">
      <c r="F245">
        <v>1</v>
      </c>
      <c r="G245">
        <v>999.79</v>
      </c>
      <c r="H245">
        <v>1001.3478</v>
      </c>
      <c r="I245">
        <v>1002.9055999999999</v>
      </c>
      <c r="J245">
        <v>1004.4634</v>
      </c>
      <c r="K245">
        <v>1006.0211999999999</v>
      </c>
      <c r="L245">
        <v>1007.579</v>
      </c>
      <c r="M245">
        <v>1009.1368</v>
      </c>
      <c r="N245">
        <v>1010.6945999999999</v>
      </c>
      <c r="O245">
        <v>1012.2524</v>
      </c>
      <c r="P245">
        <v>1013.8101999999999</v>
      </c>
      <c r="Q245">
        <v>1015.3679999999999</v>
      </c>
      <c r="R245">
        <v>1016.9258</v>
      </c>
      <c r="S245">
        <v>1018.4835999999999</v>
      </c>
      <c r="T245">
        <v>1020.0414</v>
      </c>
      <c r="U245">
        <v>1021.5991999999999</v>
      </c>
      <c r="V245">
        <v>1023.1569999999999</v>
      </c>
      <c r="W245">
        <v>1024.2208000000001</v>
      </c>
      <c r="X245">
        <v>1025.2846</v>
      </c>
      <c r="Y245">
        <v>1026.3483999999999</v>
      </c>
      <c r="Z245">
        <v>1027.4122</v>
      </c>
      <c r="AA245">
        <v>1028.4760000000001</v>
      </c>
      <c r="AB245">
        <v>1029.5398</v>
      </c>
      <c r="AC245">
        <v>1030.6035999999999</v>
      </c>
      <c r="AD245">
        <v>1031.6674</v>
      </c>
      <c r="AE245">
        <v>1032.7312000000002</v>
      </c>
      <c r="AF245">
        <v>1033.7950000000001</v>
      </c>
      <c r="AG245">
        <v>1034.6815000000001</v>
      </c>
      <c r="AH245">
        <v>1035.5680000000002</v>
      </c>
      <c r="AI245">
        <v>1036.4545000000001</v>
      </c>
      <c r="AJ245">
        <v>1037.3410000000001</v>
      </c>
      <c r="AK245">
        <v>1038.2275000000002</v>
      </c>
      <c r="AL245">
        <v>1039.114</v>
      </c>
      <c r="AM245">
        <v>1040.0005000000001</v>
      </c>
      <c r="AN245">
        <v>1040.8870000000002</v>
      </c>
      <c r="AO245">
        <v>1041.6356666666668</v>
      </c>
      <c r="AP245">
        <v>1042.3843333333334</v>
      </c>
      <c r="AQ245">
        <v>1043.1330000000003</v>
      </c>
      <c r="AR245">
        <v>1043.8816666666669</v>
      </c>
      <c r="AS245">
        <v>1044.6303333333335</v>
      </c>
      <c r="AT245">
        <v>1045.3790000000001</v>
      </c>
      <c r="AU245">
        <v>1046.0174000000002</v>
      </c>
      <c r="AV245">
        <v>1046.6558000000002</v>
      </c>
      <c r="AW245">
        <v>1047.2942</v>
      </c>
      <c r="AX245">
        <v>1047.9326000000001</v>
      </c>
      <c r="AY245">
        <v>1048.5710000000001</v>
      </c>
      <c r="AZ245">
        <v>1049.12075</v>
      </c>
      <c r="BA245">
        <v>1049.6705000000002</v>
      </c>
      <c r="BB245">
        <v>1050.2202500000001</v>
      </c>
      <c r="BC245">
        <v>1050.77</v>
      </c>
      <c r="BD245">
        <v>1051.249</v>
      </c>
      <c r="BE245">
        <v>1051.7279999999998</v>
      </c>
      <c r="BF245">
        <v>1052.2069999999999</v>
      </c>
      <c r="BG245">
        <v>1052.6293333333333</v>
      </c>
      <c r="BH245">
        <v>1053.0516666666665</v>
      </c>
      <c r="BI245">
        <v>1053.4739999999999</v>
      </c>
      <c r="BJ245">
        <v>1053.8336666666667</v>
      </c>
      <c r="BK245">
        <v>1054.1933333333334</v>
      </c>
      <c r="BL245">
        <v>1054.5530000000001</v>
      </c>
    </row>
    <row r="246" spans="6:64" x14ac:dyDescent="0.25">
      <c r="F246">
        <v>2</v>
      </c>
      <c r="G246">
        <v>999.78</v>
      </c>
      <c r="H246">
        <v>1001.3136</v>
      </c>
      <c r="I246">
        <v>1002.8471999999999</v>
      </c>
      <c r="J246">
        <v>1004.3808</v>
      </c>
      <c r="K246">
        <v>1005.9144</v>
      </c>
      <c r="L246">
        <v>1007.448</v>
      </c>
      <c r="M246">
        <v>1008.9816</v>
      </c>
      <c r="N246">
        <v>1010.5151999999999</v>
      </c>
      <c r="O246">
        <v>1012.0488</v>
      </c>
      <c r="P246">
        <v>1013.5824</v>
      </c>
      <c r="Q246">
        <v>1015.116</v>
      </c>
      <c r="R246">
        <v>1016.6496</v>
      </c>
      <c r="S246">
        <v>1018.1831999999999</v>
      </c>
      <c r="T246">
        <v>1019.7168</v>
      </c>
      <c r="U246">
        <v>1021.2504</v>
      </c>
      <c r="V246">
        <v>1022.784</v>
      </c>
      <c r="W246">
        <v>1023.8396</v>
      </c>
      <c r="X246">
        <v>1024.8951999999999</v>
      </c>
      <c r="Y246">
        <v>1025.9508000000001</v>
      </c>
      <c r="Z246">
        <v>1027.0064</v>
      </c>
      <c r="AA246">
        <v>1028.0619999999999</v>
      </c>
      <c r="AB246">
        <v>1029.1176</v>
      </c>
      <c r="AC246">
        <v>1030.1732</v>
      </c>
      <c r="AD246">
        <v>1031.2287999999999</v>
      </c>
      <c r="AE246">
        <v>1032.2844</v>
      </c>
      <c r="AF246">
        <v>1033.3399999999999</v>
      </c>
      <c r="AG246">
        <v>1034.2192499999999</v>
      </c>
      <c r="AH246">
        <v>1035.0985000000001</v>
      </c>
      <c r="AI246">
        <v>1035.97775</v>
      </c>
      <c r="AJ246">
        <v>1036.857</v>
      </c>
      <c r="AK246">
        <v>1037.7362499999999</v>
      </c>
      <c r="AL246">
        <v>1038.6154999999999</v>
      </c>
      <c r="AM246">
        <v>1039.4947500000001</v>
      </c>
      <c r="AN246">
        <v>1040.374</v>
      </c>
      <c r="AO246">
        <v>1041.1163333333334</v>
      </c>
      <c r="AP246">
        <v>1041.8586666666667</v>
      </c>
      <c r="AQ246">
        <v>1042.6010000000001</v>
      </c>
      <c r="AR246">
        <v>1043.3433333333332</v>
      </c>
      <c r="AS246">
        <v>1044.0856666666666</v>
      </c>
      <c r="AT246">
        <v>1044.828</v>
      </c>
      <c r="AU246">
        <v>1045.4608000000001</v>
      </c>
      <c r="AV246">
        <v>1046.0935999999999</v>
      </c>
      <c r="AW246">
        <v>1046.7264</v>
      </c>
      <c r="AX246">
        <v>1047.3591999999999</v>
      </c>
      <c r="AY246">
        <v>1047.992</v>
      </c>
      <c r="AZ246">
        <v>1048.5364999999999</v>
      </c>
      <c r="BA246">
        <v>1049.0809999999999</v>
      </c>
      <c r="BB246">
        <v>1049.6254999999999</v>
      </c>
      <c r="BC246">
        <v>1050.1699999999998</v>
      </c>
      <c r="BD246">
        <v>1050.6446666666666</v>
      </c>
      <c r="BE246">
        <v>1051.1193333333333</v>
      </c>
      <c r="BF246">
        <v>1051.5940000000001</v>
      </c>
      <c r="BG246">
        <v>1052.0119999999999</v>
      </c>
      <c r="BH246">
        <v>1052.43</v>
      </c>
      <c r="BI246">
        <v>1052.848</v>
      </c>
      <c r="BJ246">
        <v>1053.204</v>
      </c>
      <c r="BK246">
        <v>1053.56</v>
      </c>
      <c r="BL246">
        <v>1053.9159999999999</v>
      </c>
    </row>
    <row r="247" spans="6:64" x14ac:dyDescent="0.25">
      <c r="F247">
        <v>3</v>
      </c>
      <c r="G247">
        <v>999.77</v>
      </c>
      <c r="H247">
        <v>1001.2794</v>
      </c>
      <c r="I247">
        <v>1002.7887999999999</v>
      </c>
      <c r="J247">
        <v>1004.2982</v>
      </c>
      <c r="K247">
        <v>1005.8076</v>
      </c>
      <c r="L247">
        <v>1007.317</v>
      </c>
      <c r="M247">
        <v>1008.8263999999999</v>
      </c>
      <c r="N247">
        <v>1010.3357999999999</v>
      </c>
      <c r="O247">
        <v>1011.8452</v>
      </c>
      <c r="P247">
        <v>1013.3546</v>
      </c>
      <c r="Q247">
        <v>1014.8639999999999</v>
      </c>
      <c r="R247">
        <v>1016.3733999999999</v>
      </c>
      <c r="S247">
        <v>1017.8828</v>
      </c>
      <c r="T247">
        <v>1019.3922</v>
      </c>
      <c r="U247">
        <v>1020.9015999999999</v>
      </c>
      <c r="V247">
        <v>1022.4109999999999</v>
      </c>
      <c r="W247">
        <v>1023.4584</v>
      </c>
      <c r="X247">
        <v>1024.5057999999999</v>
      </c>
      <c r="Y247">
        <v>1025.5532000000001</v>
      </c>
      <c r="Z247">
        <v>1026.6006</v>
      </c>
      <c r="AA247">
        <v>1027.6479999999999</v>
      </c>
      <c r="AB247">
        <v>1028.6954000000001</v>
      </c>
      <c r="AC247">
        <v>1029.7428</v>
      </c>
      <c r="AD247">
        <v>1030.7901999999999</v>
      </c>
      <c r="AE247">
        <v>1031.8376000000001</v>
      </c>
      <c r="AF247">
        <v>1032.885</v>
      </c>
      <c r="AG247">
        <v>1033.7570000000001</v>
      </c>
      <c r="AH247">
        <v>1034.6289999999999</v>
      </c>
      <c r="AI247">
        <v>1035.501</v>
      </c>
      <c r="AJ247">
        <v>1036.373</v>
      </c>
      <c r="AK247">
        <v>1037.2450000000001</v>
      </c>
      <c r="AL247">
        <v>1038.1170000000002</v>
      </c>
      <c r="AM247">
        <v>1038.989</v>
      </c>
      <c r="AN247">
        <v>1039.8610000000001</v>
      </c>
      <c r="AO247">
        <v>1040.5970000000002</v>
      </c>
      <c r="AP247">
        <v>1041.3330000000001</v>
      </c>
      <c r="AQ247">
        <v>1042.069</v>
      </c>
      <c r="AR247">
        <v>1042.8050000000001</v>
      </c>
      <c r="AS247">
        <v>1043.5410000000002</v>
      </c>
      <c r="AT247">
        <v>1044.277</v>
      </c>
      <c r="AU247">
        <v>1044.9041999999999</v>
      </c>
      <c r="AV247">
        <v>1045.5314000000001</v>
      </c>
      <c r="AW247">
        <v>1046.1586</v>
      </c>
      <c r="AX247">
        <v>1046.7858000000001</v>
      </c>
      <c r="AY247">
        <v>1047.413</v>
      </c>
      <c r="AZ247">
        <v>1047.95225</v>
      </c>
      <c r="BA247">
        <v>1048.4915000000001</v>
      </c>
      <c r="BB247">
        <v>1049.0307499999999</v>
      </c>
      <c r="BC247">
        <v>1049.57</v>
      </c>
      <c r="BD247">
        <v>1050.0403333333334</v>
      </c>
      <c r="BE247">
        <v>1050.5106666666666</v>
      </c>
      <c r="BF247">
        <v>1050.981</v>
      </c>
      <c r="BG247">
        <v>1051.3946666666666</v>
      </c>
      <c r="BH247">
        <v>1051.8083333333334</v>
      </c>
      <c r="BI247">
        <v>1052.222</v>
      </c>
      <c r="BJ247">
        <v>1052.5743333333332</v>
      </c>
      <c r="BK247">
        <v>1052.9266666666667</v>
      </c>
      <c r="BL247">
        <v>1053.279</v>
      </c>
    </row>
    <row r="248" spans="6:64" x14ac:dyDescent="0.25">
      <c r="F248">
        <v>4</v>
      </c>
      <c r="G248">
        <v>999.76</v>
      </c>
      <c r="H248">
        <v>1001.2452</v>
      </c>
      <c r="I248">
        <v>1002.7304</v>
      </c>
      <c r="J248">
        <v>1004.2156</v>
      </c>
      <c r="K248">
        <v>1005.7008</v>
      </c>
      <c r="L248">
        <v>1007.186</v>
      </c>
      <c r="M248">
        <v>1008.6712</v>
      </c>
      <c r="N248">
        <v>1010.1564</v>
      </c>
      <c r="O248">
        <v>1011.6416</v>
      </c>
      <c r="P248">
        <v>1013.1268</v>
      </c>
      <c r="Q248">
        <v>1014.612</v>
      </c>
      <c r="R248">
        <v>1016.0972</v>
      </c>
      <c r="S248">
        <v>1017.5824</v>
      </c>
      <c r="T248">
        <v>1019.0676</v>
      </c>
      <c r="U248">
        <v>1020.5528</v>
      </c>
      <c r="V248">
        <v>1022.038</v>
      </c>
      <c r="W248">
        <v>1023.0772000000001</v>
      </c>
      <c r="X248">
        <v>1024.1164000000001</v>
      </c>
      <c r="Y248">
        <v>1025.1556</v>
      </c>
      <c r="Z248">
        <v>1026.1948</v>
      </c>
      <c r="AA248">
        <v>1027.2339999999999</v>
      </c>
      <c r="AB248">
        <v>1028.2732000000001</v>
      </c>
      <c r="AC248">
        <v>1029.3124</v>
      </c>
      <c r="AD248">
        <v>1030.3516</v>
      </c>
      <c r="AE248">
        <v>1031.3908000000001</v>
      </c>
      <c r="AF248">
        <v>1032.43</v>
      </c>
      <c r="AG248">
        <v>1033.29475</v>
      </c>
      <c r="AH248">
        <v>1034.1595</v>
      </c>
      <c r="AI248">
        <v>1035.0242499999999</v>
      </c>
      <c r="AJ248">
        <v>1035.8890000000001</v>
      </c>
      <c r="AK248">
        <v>1036.7537500000001</v>
      </c>
      <c r="AL248">
        <v>1037.6185</v>
      </c>
      <c r="AM248">
        <v>1038.48325</v>
      </c>
      <c r="AN248">
        <v>1039.348</v>
      </c>
      <c r="AO248">
        <v>1040.0776666666666</v>
      </c>
      <c r="AP248">
        <v>1040.8073333333334</v>
      </c>
      <c r="AQ248">
        <v>1041.537</v>
      </c>
      <c r="AR248">
        <v>1042.2666666666667</v>
      </c>
      <c r="AS248">
        <v>1042.9963333333335</v>
      </c>
      <c r="AT248">
        <v>1043.7260000000001</v>
      </c>
      <c r="AU248">
        <v>1044.3476000000001</v>
      </c>
      <c r="AV248">
        <v>1044.9692</v>
      </c>
      <c r="AW248">
        <v>1045.5908000000002</v>
      </c>
      <c r="AX248">
        <v>1046.2124000000001</v>
      </c>
      <c r="AY248">
        <v>1046.8340000000001</v>
      </c>
      <c r="AZ248">
        <v>1047.3679999999999</v>
      </c>
      <c r="BA248">
        <v>1047.902</v>
      </c>
      <c r="BB248">
        <v>1048.4359999999999</v>
      </c>
      <c r="BC248">
        <v>1048.9699999999998</v>
      </c>
      <c r="BD248">
        <v>1049.4359999999999</v>
      </c>
      <c r="BE248">
        <v>1049.9019999999998</v>
      </c>
      <c r="BF248">
        <v>1050.3679999999999</v>
      </c>
      <c r="BG248">
        <v>1050.7773333333332</v>
      </c>
      <c r="BH248">
        <v>1051.1866666666667</v>
      </c>
      <c r="BI248">
        <v>1051.596</v>
      </c>
      <c r="BJ248">
        <v>1051.9446666666668</v>
      </c>
      <c r="BK248">
        <v>1052.2933333333333</v>
      </c>
      <c r="BL248">
        <v>1052.6420000000001</v>
      </c>
    </row>
    <row r="249" spans="6:64" x14ac:dyDescent="0.25">
      <c r="F249">
        <v>5</v>
      </c>
      <c r="G249">
        <v>999.75</v>
      </c>
      <c r="H249">
        <v>1001.211</v>
      </c>
      <c r="I249">
        <v>1002.672</v>
      </c>
      <c r="J249">
        <v>1004.133</v>
      </c>
      <c r="K249">
        <v>1005.5939999999999</v>
      </c>
      <c r="L249">
        <v>1007.0549999999999</v>
      </c>
      <c r="M249">
        <v>1008.516</v>
      </c>
      <c r="N249">
        <v>1009.977</v>
      </c>
      <c r="O249">
        <v>1011.438</v>
      </c>
      <c r="P249">
        <v>1012.899</v>
      </c>
      <c r="Q249">
        <v>1014.36</v>
      </c>
      <c r="R249">
        <v>1015.821</v>
      </c>
      <c r="S249">
        <v>1017.2819999999999</v>
      </c>
      <c r="T249">
        <v>1018.7429999999999</v>
      </c>
      <c r="U249">
        <v>1020.204</v>
      </c>
      <c r="V249">
        <v>1021.665</v>
      </c>
      <c r="W249">
        <v>1022.6959999999999</v>
      </c>
      <c r="X249">
        <v>1023.727</v>
      </c>
      <c r="Y249">
        <v>1024.758</v>
      </c>
      <c r="Z249">
        <v>1025.789</v>
      </c>
      <c r="AA249">
        <v>1026.82</v>
      </c>
      <c r="AB249">
        <v>1027.8509999999999</v>
      </c>
      <c r="AC249">
        <v>1028.8819999999998</v>
      </c>
      <c r="AD249">
        <v>1029.913</v>
      </c>
      <c r="AE249">
        <v>1030.944</v>
      </c>
      <c r="AF249">
        <v>1031.9749999999999</v>
      </c>
      <c r="AG249">
        <v>1032.8325</v>
      </c>
      <c r="AH249">
        <v>1033.69</v>
      </c>
      <c r="AI249">
        <v>1034.5474999999999</v>
      </c>
      <c r="AJ249">
        <v>1035.405</v>
      </c>
      <c r="AK249">
        <v>1036.2625</v>
      </c>
      <c r="AL249">
        <v>1037.1199999999999</v>
      </c>
      <c r="AM249">
        <v>1037.9775</v>
      </c>
      <c r="AN249">
        <v>1038.835</v>
      </c>
      <c r="AO249">
        <v>1039.5583333333334</v>
      </c>
      <c r="AP249">
        <v>1040.2816666666668</v>
      </c>
      <c r="AQ249">
        <v>1041.0050000000001</v>
      </c>
      <c r="AR249">
        <v>1041.7283333333335</v>
      </c>
      <c r="AS249">
        <v>1042.4516666666668</v>
      </c>
      <c r="AT249">
        <v>1043.1750000000002</v>
      </c>
      <c r="AU249">
        <v>1043.7910000000002</v>
      </c>
      <c r="AV249">
        <v>1044.4070000000002</v>
      </c>
      <c r="AW249">
        <v>1045.0230000000001</v>
      </c>
      <c r="AX249">
        <v>1045.6390000000001</v>
      </c>
      <c r="AY249">
        <v>1046.2550000000001</v>
      </c>
      <c r="AZ249">
        <v>1046.7837500000001</v>
      </c>
      <c r="BA249">
        <v>1047.3125</v>
      </c>
      <c r="BB249">
        <v>1047.8412499999999</v>
      </c>
      <c r="BC249">
        <v>1048.3699999999999</v>
      </c>
      <c r="BD249">
        <v>1048.8316666666667</v>
      </c>
      <c r="BE249">
        <v>1049.2933333333333</v>
      </c>
      <c r="BF249">
        <v>1049.7550000000001</v>
      </c>
      <c r="BG249">
        <v>1050.1600000000001</v>
      </c>
      <c r="BH249">
        <v>1050.5649999999998</v>
      </c>
      <c r="BI249">
        <v>1050.9699999999998</v>
      </c>
      <c r="BJ249">
        <v>1051.3149999999998</v>
      </c>
      <c r="BK249">
        <v>1051.6600000000001</v>
      </c>
      <c r="BL249">
        <v>1052.0050000000001</v>
      </c>
    </row>
    <row r="250" spans="6:64" x14ac:dyDescent="0.25">
      <c r="F250">
        <v>6</v>
      </c>
      <c r="G250">
        <v>999.74</v>
      </c>
      <c r="H250">
        <v>1001.1768</v>
      </c>
      <c r="I250">
        <v>1002.6136</v>
      </c>
      <c r="J250">
        <v>1004.0504</v>
      </c>
      <c r="K250">
        <v>1005.4872</v>
      </c>
      <c r="L250">
        <v>1006.924</v>
      </c>
      <c r="M250">
        <v>1008.3607999999999</v>
      </c>
      <c r="N250">
        <v>1009.7976</v>
      </c>
      <c r="O250">
        <v>1011.2343999999999</v>
      </c>
      <c r="P250">
        <v>1012.6712</v>
      </c>
      <c r="Q250">
        <v>1014.1079999999999</v>
      </c>
      <c r="R250">
        <v>1015.5447999999999</v>
      </c>
      <c r="S250">
        <v>1016.9816</v>
      </c>
      <c r="T250">
        <v>1018.4183999999999</v>
      </c>
      <c r="U250">
        <v>1019.8552</v>
      </c>
      <c r="V250">
        <v>1021.2919999999999</v>
      </c>
      <c r="W250">
        <v>1022.3147999999999</v>
      </c>
      <c r="X250">
        <v>1023.3376</v>
      </c>
      <c r="Y250">
        <v>1024.3604</v>
      </c>
      <c r="Z250">
        <v>1025.3832</v>
      </c>
      <c r="AA250">
        <v>1026.4059999999999</v>
      </c>
      <c r="AB250">
        <v>1027.4287999999999</v>
      </c>
      <c r="AC250">
        <v>1028.4515999999999</v>
      </c>
      <c r="AD250">
        <v>1029.4744000000001</v>
      </c>
      <c r="AE250">
        <v>1030.4972</v>
      </c>
      <c r="AF250">
        <v>1031.52</v>
      </c>
      <c r="AG250">
        <v>1032.3702499999999</v>
      </c>
      <c r="AH250">
        <v>1033.2204999999999</v>
      </c>
      <c r="AI250">
        <v>1034.0707500000001</v>
      </c>
      <c r="AJ250">
        <v>1034.921</v>
      </c>
      <c r="AK250">
        <v>1035.77125</v>
      </c>
      <c r="AL250">
        <v>1036.6215000000002</v>
      </c>
      <c r="AM250">
        <v>1037.4717500000002</v>
      </c>
      <c r="AN250">
        <v>1038.3220000000001</v>
      </c>
      <c r="AO250">
        <v>1039.0390000000002</v>
      </c>
      <c r="AP250">
        <v>1039.7560000000001</v>
      </c>
      <c r="AQ250">
        <v>1040.473</v>
      </c>
      <c r="AR250">
        <v>1041.19</v>
      </c>
      <c r="AS250">
        <v>1041.9070000000002</v>
      </c>
      <c r="AT250">
        <v>1042.624</v>
      </c>
      <c r="AU250">
        <v>1043.2344000000001</v>
      </c>
      <c r="AV250">
        <v>1043.8448000000001</v>
      </c>
      <c r="AW250">
        <v>1044.4551999999999</v>
      </c>
      <c r="AX250">
        <v>1045.0655999999999</v>
      </c>
      <c r="AY250">
        <v>1045.6759999999999</v>
      </c>
      <c r="AZ250">
        <v>1046.1994999999999</v>
      </c>
      <c r="BA250">
        <v>1046.723</v>
      </c>
      <c r="BB250">
        <v>1047.2465</v>
      </c>
      <c r="BC250">
        <v>1047.77</v>
      </c>
      <c r="BD250">
        <v>1048.2273333333333</v>
      </c>
      <c r="BE250">
        <v>1048.6846666666668</v>
      </c>
      <c r="BF250">
        <v>1049.1420000000001</v>
      </c>
      <c r="BG250">
        <v>1049.5426666666667</v>
      </c>
      <c r="BH250">
        <v>1049.9433333333332</v>
      </c>
      <c r="BI250">
        <v>1050.3439999999998</v>
      </c>
      <c r="BJ250">
        <v>1050.6853333333331</v>
      </c>
      <c r="BK250">
        <v>1051.0266666666666</v>
      </c>
      <c r="BL250">
        <v>1051.3679999999999</v>
      </c>
    </row>
    <row r="251" spans="6:64" x14ac:dyDescent="0.25">
      <c r="F251">
        <v>7</v>
      </c>
      <c r="G251">
        <v>999.73</v>
      </c>
      <c r="H251">
        <v>1001.1426</v>
      </c>
      <c r="I251">
        <v>1002.5552</v>
      </c>
      <c r="J251">
        <v>1003.9678</v>
      </c>
      <c r="K251">
        <v>1005.3804</v>
      </c>
      <c r="L251">
        <v>1006.793</v>
      </c>
      <c r="M251">
        <v>1008.2056</v>
      </c>
      <c r="N251">
        <v>1009.6182</v>
      </c>
      <c r="O251">
        <v>1011.0308</v>
      </c>
      <c r="P251">
        <v>1012.4434</v>
      </c>
      <c r="Q251">
        <v>1013.856</v>
      </c>
      <c r="R251">
        <v>1015.2686</v>
      </c>
      <c r="S251">
        <v>1016.6812</v>
      </c>
      <c r="T251">
        <v>1018.0938</v>
      </c>
      <c r="U251">
        <v>1019.5064</v>
      </c>
      <c r="V251">
        <v>1020.919</v>
      </c>
      <c r="W251">
        <v>1021.9336</v>
      </c>
      <c r="X251">
        <v>1022.9482</v>
      </c>
      <c r="Y251">
        <v>1023.9628</v>
      </c>
      <c r="Z251">
        <v>1024.9774</v>
      </c>
      <c r="AA251">
        <v>1025.992</v>
      </c>
      <c r="AB251">
        <v>1027.0065999999999</v>
      </c>
      <c r="AC251">
        <v>1028.0212000000001</v>
      </c>
      <c r="AD251">
        <v>1029.0358000000001</v>
      </c>
      <c r="AE251">
        <v>1030.0504000000001</v>
      </c>
      <c r="AF251">
        <v>1031.0650000000001</v>
      </c>
      <c r="AG251">
        <v>1031.9080000000001</v>
      </c>
      <c r="AH251">
        <v>1032.751</v>
      </c>
      <c r="AI251">
        <v>1033.5940000000001</v>
      </c>
      <c r="AJ251">
        <v>1034.4369999999999</v>
      </c>
      <c r="AK251">
        <v>1035.28</v>
      </c>
      <c r="AL251">
        <v>1036.123</v>
      </c>
      <c r="AM251">
        <v>1036.9659999999999</v>
      </c>
      <c r="AN251">
        <v>1037.809</v>
      </c>
      <c r="AO251">
        <v>1038.5196666666666</v>
      </c>
      <c r="AP251">
        <v>1039.2303333333334</v>
      </c>
      <c r="AQ251">
        <v>1039.941</v>
      </c>
      <c r="AR251">
        <v>1040.6516666666666</v>
      </c>
      <c r="AS251">
        <v>1041.3623333333335</v>
      </c>
      <c r="AT251">
        <v>1042.0730000000001</v>
      </c>
      <c r="AU251">
        <v>1042.6778000000002</v>
      </c>
      <c r="AV251">
        <v>1043.2826</v>
      </c>
      <c r="AW251">
        <v>1043.8874000000001</v>
      </c>
      <c r="AX251">
        <v>1044.4921999999999</v>
      </c>
      <c r="AY251">
        <v>1045.097</v>
      </c>
      <c r="AZ251">
        <v>1045.6152499999998</v>
      </c>
      <c r="BA251">
        <v>1046.1334999999999</v>
      </c>
      <c r="BB251">
        <v>1046.65175</v>
      </c>
      <c r="BC251">
        <v>1047.1699999999998</v>
      </c>
      <c r="BD251">
        <v>1047.6229999999998</v>
      </c>
      <c r="BE251">
        <v>1048.076</v>
      </c>
      <c r="BF251">
        <v>1048.529</v>
      </c>
      <c r="BG251">
        <v>1048.9253333333334</v>
      </c>
      <c r="BH251">
        <v>1049.3216666666665</v>
      </c>
      <c r="BI251">
        <v>1049.7179999999998</v>
      </c>
      <c r="BJ251">
        <v>1050.0556666666666</v>
      </c>
      <c r="BK251">
        <v>1050.3933333333332</v>
      </c>
      <c r="BL251">
        <v>1050.731</v>
      </c>
    </row>
    <row r="252" spans="6:64" x14ac:dyDescent="0.25">
      <c r="F252">
        <v>8</v>
      </c>
      <c r="G252">
        <v>999.72</v>
      </c>
      <c r="H252">
        <v>1001.1084000000001</v>
      </c>
      <c r="I252">
        <v>1002.4968</v>
      </c>
      <c r="J252">
        <v>1003.8852000000001</v>
      </c>
      <c r="K252">
        <v>1005.2736</v>
      </c>
      <c r="L252">
        <v>1006.662</v>
      </c>
      <c r="M252">
        <v>1008.0504</v>
      </c>
      <c r="N252">
        <v>1009.4388</v>
      </c>
      <c r="O252">
        <v>1010.8271999999999</v>
      </c>
      <c r="P252">
        <v>1012.2156</v>
      </c>
      <c r="Q252">
        <v>1013.6039999999999</v>
      </c>
      <c r="R252">
        <v>1014.9924</v>
      </c>
      <c r="S252">
        <v>1016.3807999999999</v>
      </c>
      <c r="T252">
        <v>1017.7692</v>
      </c>
      <c r="U252">
        <v>1019.1575999999999</v>
      </c>
      <c r="V252">
        <v>1020.5459999999999</v>
      </c>
      <c r="W252">
        <v>1021.5523999999999</v>
      </c>
      <c r="X252">
        <v>1022.5588</v>
      </c>
      <c r="Y252">
        <v>1023.5652</v>
      </c>
      <c r="Z252">
        <v>1024.5716</v>
      </c>
      <c r="AA252">
        <v>1025.578</v>
      </c>
      <c r="AB252">
        <v>1026.5844</v>
      </c>
      <c r="AC252">
        <v>1027.5908000000002</v>
      </c>
      <c r="AD252">
        <v>1028.5972000000002</v>
      </c>
      <c r="AE252">
        <v>1029.6036000000001</v>
      </c>
      <c r="AF252">
        <v>1030.6100000000001</v>
      </c>
      <c r="AG252">
        <v>1031.4457500000001</v>
      </c>
      <c r="AH252">
        <v>1032.2815000000001</v>
      </c>
      <c r="AI252">
        <v>1033.11725</v>
      </c>
      <c r="AJ252">
        <v>1033.953</v>
      </c>
      <c r="AK252">
        <v>1034.7887500000002</v>
      </c>
      <c r="AL252">
        <v>1035.6245000000001</v>
      </c>
      <c r="AM252">
        <v>1036.4602500000001</v>
      </c>
      <c r="AN252">
        <v>1037.296</v>
      </c>
      <c r="AO252">
        <v>1038.0003333333334</v>
      </c>
      <c r="AP252">
        <v>1038.7046666666668</v>
      </c>
      <c r="AQ252">
        <v>1039.4090000000001</v>
      </c>
      <c r="AR252">
        <v>1040.1133333333335</v>
      </c>
      <c r="AS252">
        <v>1040.8176666666668</v>
      </c>
      <c r="AT252">
        <v>1041.5220000000002</v>
      </c>
      <c r="AU252">
        <v>1042.1212</v>
      </c>
      <c r="AV252">
        <v>1042.7204000000002</v>
      </c>
      <c r="AW252">
        <v>1043.3196</v>
      </c>
      <c r="AX252">
        <v>1043.9188000000001</v>
      </c>
      <c r="AY252">
        <v>1044.518</v>
      </c>
      <c r="AZ252">
        <v>1045.0309999999999</v>
      </c>
      <c r="BA252">
        <v>1045.5439999999999</v>
      </c>
      <c r="BB252">
        <v>1046.057</v>
      </c>
      <c r="BC252">
        <v>1046.57</v>
      </c>
      <c r="BD252">
        <v>1047.0186666666666</v>
      </c>
      <c r="BE252">
        <v>1047.4673333333333</v>
      </c>
      <c r="BF252">
        <v>1047.9159999999999</v>
      </c>
      <c r="BG252">
        <v>1048.308</v>
      </c>
      <c r="BH252">
        <v>1048.6999999999998</v>
      </c>
      <c r="BI252">
        <v>1049.0919999999999</v>
      </c>
      <c r="BJ252">
        <v>1049.4259999999999</v>
      </c>
      <c r="BK252">
        <v>1049.76</v>
      </c>
      <c r="BL252">
        <v>1050.0940000000001</v>
      </c>
    </row>
    <row r="253" spans="6:64" x14ac:dyDescent="0.25">
      <c r="F253">
        <v>9</v>
      </c>
      <c r="G253">
        <v>999.71</v>
      </c>
      <c r="H253">
        <v>1001.0742</v>
      </c>
      <c r="I253">
        <v>1002.4384</v>
      </c>
      <c r="J253">
        <v>1003.8026</v>
      </c>
      <c r="K253">
        <v>1005.1668000000001</v>
      </c>
      <c r="L253">
        <v>1006.5310000000001</v>
      </c>
      <c r="M253">
        <v>1007.8952</v>
      </c>
      <c r="N253">
        <v>1009.2594</v>
      </c>
      <c r="O253">
        <v>1010.6236</v>
      </c>
      <c r="P253">
        <v>1011.9878</v>
      </c>
      <c r="Q253">
        <v>1013.352</v>
      </c>
      <c r="R253">
        <v>1014.7162</v>
      </c>
      <c r="S253">
        <v>1016.0804000000001</v>
      </c>
      <c r="T253">
        <v>1017.4446</v>
      </c>
      <c r="U253">
        <v>1018.8088</v>
      </c>
      <c r="V253">
        <v>1020.173</v>
      </c>
      <c r="W253">
        <v>1021.1712</v>
      </c>
      <c r="X253">
        <v>1022.1694</v>
      </c>
      <c r="Y253">
        <v>1023.1676</v>
      </c>
      <c r="Z253">
        <v>1024.1658</v>
      </c>
      <c r="AA253">
        <v>1025.164</v>
      </c>
      <c r="AB253">
        <v>1026.1622</v>
      </c>
      <c r="AC253">
        <v>1027.1604</v>
      </c>
      <c r="AD253">
        <v>1028.1586</v>
      </c>
      <c r="AE253">
        <v>1029.1568</v>
      </c>
      <c r="AF253">
        <v>1030.155</v>
      </c>
      <c r="AG253">
        <v>1030.9835</v>
      </c>
      <c r="AH253">
        <v>1031.8119999999999</v>
      </c>
      <c r="AI253">
        <v>1032.6405</v>
      </c>
      <c r="AJ253">
        <v>1033.4690000000001</v>
      </c>
      <c r="AK253">
        <v>1034.2974999999999</v>
      </c>
      <c r="AL253">
        <v>1035.126</v>
      </c>
      <c r="AM253">
        <v>1035.9544999999998</v>
      </c>
      <c r="AN253">
        <v>1036.7829999999999</v>
      </c>
      <c r="AO253">
        <v>1037.481</v>
      </c>
      <c r="AP253">
        <v>1038.1789999999999</v>
      </c>
      <c r="AQ253">
        <v>1038.877</v>
      </c>
      <c r="AR253">
        <v>1039.575</v>
      </c>
      <c r="AS253">
        <v>1040.2729999999999</v>
      </c>
      <c r="AT253">
        <v>1040.971</v>
      </c>
      <c r="AU253">
        <v>1041.5645999999999</v>
      </c>
      <c r="AV253">
        <v>1042.1581999999999</v>
      </c>
      <c r="AW253">
        <v>1042.7518</v>
      </c>
      <c r="AX253">
        <v>1043.3453999999999</v>
      </c>
      <c r="AY253">
        <v>1043.9389999999999</v>
      </c>
      <c r="AZ253">
        <v>1044.4467499999998</v>
      </c>
      <c r="BA253">
        <v>1044.9544999999998</v>
      </c>
      <c r="BB253">
        <v>1045.4622499999998</v>
      </c>
      <c r="BC253">
        <v>1045.9699999999998</v>
      </c>
      <c r="BD253">
        <v>1046.4143333333332</v>
      </c>
      <c r="BE253">
        <v>1046.8586666666667</v>
      </c>
      <c r="BF253">
        <v>1047.3030000000001</v>
      </c>
      <c r="BG253">
        <v>1047.6906666666666</v>
      </c>
      <c r="BH253">
        <v>1048.0783333333334</v>
      </c>
      <c r="BI253">
        <v>1048.4659999999999</v>
      </c>
      <c r="BJ253">
        <v>1048.7963333333332</v>
      </c>
      <c r="BK253">
        <v>1049.1266666666666</v>
      </c>
      <c r="BL253">
        <v>1049.4569999999999</v>
      </c>
    </row>
    <row r="254" spans="6:64" x14ac:dyDescent="0.25">
      <c r="F254">
        <v>10</v>
      </c>
      <c r="G254">
        <v>999.7</v>
      </c>
      <c r="H254">
        <v>1001.0400000000001</v>
      </c>
      <c r="I254">
        <v>1002.38</v>
      </c>
      <c r="J254">
        <v>1003.72</v>
      </c>
      <c r="K254">
        <v>1005.0600000000001</v>
      </c>
      <c r="L254">
        <v>1006.4</v>
      </c>
      <c r="M254">
        <v>1007.74</v>
      </c>
      <c r="N254">
        <v>1009.08</v>
      </c>
      <c r="O254">
        <v>1010.42</v>
      </c>
      <c r="P254">
        <v>1011.76</v>
      </c>
      <c r="Q254">
        <v>1013.1</v>
      </c>
      <c r="R254">
        <v>1014.4399999999999</v>
      </c>
      <c r="S254">
        <v>1015.78</v>
      </c>
      <c r="T254">
        <v>1017.12</v>
      </c>
      <c r="U254">
        <v>1018.4599999999999</v>
      </c>
      <c r="V254">
        <v>1019.8</v>
      </c>
      <c r="W254">
        <v>1020.79</v>
      </c>
      <c r="X254">
        <v>1021.78</v>
      </c>
      <c r="Y254">
        <v>1022.77</v>
      </c>
      <c r="Z254">
        <v>1023.76</v>
      </c>
      <c r="AA254">
        <v>1024.75</v>
      </c>
      <c r="AB254">
        <v>1025.74</v>
      </c>
      <c r="AC254">
        <v>1026.73</v>
      </c>
      <c r="AD254">
        <v>1027.72</v>
      </c>
      <c r="AE254">
        <v>1028.71</v>
      </c>
      <c r="AF254">
        <v>1029.7</v>
      </c>
      <c r="AG254">
        <v>1030.52125</v>
      </c>
      <c r="AH254">
        <v>1031.3425</v>
      </c>
      <c r="AI254">
        <v>1032.1637499999999</v>
      </c>
      <c r="AJ254">
        <v>1032.9850000000001</v>
      </c>
      <c r="AK254">
        <v>1033.8062500000001</v>
      </c>
      <c r="AL254">
        <v>1034.6275000000001</v>
      </c>
      <c r="AM254">
        <v>1035.44875</v>
      </c>
      <c r="AN254">
        <v>1036.27</v>
      </c>
      <c r="AO254">
        <v>1036.9616666666666</v>
      </c>
      <c r="AP254">
        <v>1037.6533333333334</v>
      </c>
      <c r="AQ254">
        <v>1038.345</v>
      </c>
      <c r="AR254">
        <v>1039.0366666666666</v>
      </c>
      <c r="AS254">
        <v>1039.7283333333335</v>
      </c>
      <c r="AT254">
        <v>1040.42</v>
      </c>
      <c r="AU254">
        <v>1041.008</v>
      </c>
      <c r="AV254">
        <v>1041.596</v>
      </c>
      <c r="AW254">
        <v>1042.184</v>
      </c>
      <c r="AX254">
        <v>1042.7719999999999</v>
      </c>
      <c r="AY254">
        <v>1043.3599999999999</v>
      </c>
      <c r="AZ254">
        <v>1043.8625</v>
      </c>
      <c r="BA254">
        <v>1044.3649999999998</v>
      </c>
      <c r="BB254">
        <v>1044.8674999999998</v>
      </c>
      <c r="BC254">
        <v>1045.3699999999999</v>
      </c>
      <c r="BD254">
        <v>1045.81</v>
      </c>
      <c r="BE254">
        <v>1046.25</v>
      </c>
      <c r="BF254">
        <v>1046.69</v>
      </c>
      <c r="BG254">
        <v>1047.0733333333333</v>
      </c>
      <c r="BH254">
        <v>1047.4566666666667</v>
      </c>
      <c r="BI254">
        <v>1047.8399999999999</v>
      </c>
      <c r="BJ254">
        <v>1048.1666666666665</v>
      </c>
      <c r="BK254">
        <v>1048.4933333333333</v>
      </c>
      <c r="BL254">
        <v>1048.82</v>
      </c>
    </row>
    <row r="255" spans="6:64" x14ac:dyDescent="0.25">
      <c r="F255">
        <v>11</v>
      </c>
      <c r="G255">
        <v>999.55000000000007</v>
      </c>
      <c r="H255">
        <v>1000.8722666666667</v>
      </c>
      <c r="I255">
        <v>1002.1945333333334</v>
      </c>
      <c r="J255">
        <v>1003.5168000000001</v>
      </c>
      <c r="K255">
        <v>1004.8390666666667</v>
      </c>
      <c r="L255">
        <v>1006.1613333333333</v>
      </c>
      <c r="M255">
        <v>1007.4836</v>
      </c>
      <c r="N255">
        <v>1008.8058666666667</v>
      </c>
      <c r="O255">
        <v>1010.1281333333334</v>
      </c>
      <c r="P255">
        <v>1011.4504000000001</v>
      </c>
      <c r="Q255">
        <v>1012.7726666666667</v>
      </c>
      <c r="R255">
        <v>1014.0949333333334</v>
      </c>
      <c r="S255">
        <v>1015.4172</v>
      </c>
      <c r="T255">
        <v>1016.7394666666667</v>
      </c>
      <c r="U255">
        <v>1018.0617333333333</v>
      </c>
      <c r="V255">
        <v>1019.384</v>
      </c>
      <c r="W255">
        <v>1020.3661</v>
      </c>
      <c r="X255">
        <v>1021.3482</v>
      </c>
      <c r="Y255">
        <v>1022.3303</v>
      </c>
      <c r="Z255">
        <v>1023.3124</v>
      </c>
      <c r="AA255">
        <v>1024.2945</v>
      </c>
      <c r="AB255">
        <v>1025.2765999999999</v>
      </c>
      <c r="AC255">
        <v>1026.2586999999999</v>
      </c>
      <c r="AD255">
        <v>1027.2408</v>
      </c>
      <c r="AE255">
        <v>1028.2229</v>
      </c>
      <c r="AF255">
        <v>1029.2049999999999</v>
      </c>
      <c r="AG255">
        <v>1030.0196249999999</v>
      </c>
      <c r="AH255">
        <v>1030.8342499999999</v>
      </c>
      <c r="AI255">
        <v>1031.6488749999999</v>
      </c>
      <c r="AJ255">
        <v>1032.4634999999998</v>
      </c>
      <c r="AK255">
        <v>1033.278125</v>
      </c>
      <c r="AL255">
        <v>1034.09275</v>
      </c>
      <c r="AM255">
        <v>1034.907375</v>
      </c>
      <c r="AN255">
        <v>1035.722</v>
      </c>
      <c r="AO255">
        <v>1036.4076666666667</v>
      </c>
      <c r="AP255">
        <v>1037.0933333333332</v>
      </c>
      <c r="AQ255">
        <v>1037.779</v>
      </c>
      <c r="AR255">
        <v>1038.4646666666667</v>
      </c>
      <c r="AS255">
        <v>1039.1503333333333</v>
      </c>
      <c r="AT255">
        <v>1039.836</v>
      </c>
      <c r="AU255">
        <v>1040.4187999999999</v>
      </c>
      <c r="AV255">
        <v>1041.0016000000001</v>
      </c>
      <c r="AW255">
        <v>1041.5844</v>
      </c>
      <c r="AX255">
        <v>1042.1672000000001</v>
      </c>
      <c r="AY255">
        <v>1042.75</v>
      </c>
      <c r="AZ255">
        <v>1043.248</v>
      </c>
      <c r="BA255">
        <v>1043.7460000000001</v>
      </c>
      <c r="BB255">
        <v>1044.2439999999999</v>
      </c>
      <c r="BC255">
        <v>1044.742</v>
      </c>
      <c r="BD255">
        <v>1045.1773333333333</v>
      </c>
      <c r="BE255">
        <v>1045.6126666666667</v>
      </c>
      <c r="BF255">
        <v>1046.048</v>
      </c>
      <c r="BG255">
        <v>1046.4273333333333</v>
      </c>
      <c r="BH255">
        <v>1046.8066666666666</v>
      </c>
      <c r="BI255">
        <v>1047.1859999999999</v>
      </c>
      <c r="BJ255">
        <v>1047.5093333333332</v>
      </c>
      <c r="BK255">
        <v>1047.8326666666667</v>
      </c>
      <c r="BL255">
        <v>1048.1559999999999</v>
      </c>
    </row>
    <row r="256" spans="6:64" x14ac:dyDescent="0.25">
      <c r="F256">
        <v>12</v>
      </c>
      <c r="G256">
        <v>999.40000000000009</v>
      </c>
      <c r="H256">
        <v>1000.7045333333334</v>
      </c>
      <c r="I256">
        <v>1002.0090666666667</v>
      </c>
      <c r="J256">
        <v>1003.3136000000001</v>
      </c>
      <c r="K256">
        <v>1004.6181333333334</v>
      </c>
      <c r="L256">
        <v>1005.9226666666667</v>
      </c>
      <c r="M256">
        <v>1007.2272</v>
      </c>
      <c r="N256">
        <v>1008.5317333333334</v>
      </c>
      <c r="O256">
        <v>1009.8362666666667</v>
      </c>
      <c r="P256">
        <v>1011.1408</v>
      </c>
      <c r="Q256">
        <v>1012.4453333333333</v>
      </c>
      <c r="R256">
        <v>1013.7498666666667</v>
      </c>
      <c r="S256">
        <v>1015.0544</v>
      </c>
      <c r="T256">
        <v>1016.3589333333333</v>
      </c>
      <c r="U256">
        <v>1017.6634666666666</v>
      </c>
      <c r="V256">
        <v>1018.968</v>
      </c>
      <c r="W256">
        <v>1019.9422</v>
      </c>
      <c r="X256">
        <v>1020.9164</v>
      </c>
      <c r="Y256">
        <v>1021.8905999999999</v>
      </c>
      <c r="Z256">
        <v>1022.8647999999999</v>
      </c>
      <c r="AA256">
        <v>1023.8389999999999</v>
      </c>
      <c r="AB256">
        <v>1024.8132000000001</v>
      </c>
      <c r="AC256">
        <v>1025.7873999999999</v>
      </c>
      <c r="AD256">
        <v>1026.7616</v>
      </c>
      <c r="AE256">
        <v>1027.7357999999999</v>
      </c>
      <c r="AF256">
        <v>1028.71</v>
      </c>
      <c r="AG256">
        <v>1029.518</v>
      </c>
      <c r="AH256">
        <v>1030.326</v>
      </c>
      <c r="AI256">
        <v>1031.134</v>
      </c>
      <c r="AJ256">
        <v>1031.942</v>
      </c>
      <c r="AK256">
        <v>1032.75</v>
      </c>
      <c r="AL256">
        <v>1033.558</v>
      </c>
      <c r="AM256">
        <v>1034.366</v>
      </c>
      <c r="AN256">
        <v>1035.174</v>
      </c>
      <c r="AO256">
        <v>1035.8536666666666</v>
      </c>
      <c r="AP256">
        <v>1036.5333333333333</v>
      </c>
      <c r="AQ256">
        <v>1037.213</v>
      </c>
      <c r="AR256">
        <v>1037.8926666666666</v>
      </c>
      <c r="AS256">
        <v>1038.5723333333333</v>
      </c>
      <c r="AT256">
        <v>1039.252</v>
      </c>
      <c r="AU256">
        <v>1039.8296</v>
      </c>
      <c r="AV256">
        <v>1040.4071999999999</v>
      </c>
      <c r="AW256">
        <v>1040.9848</v>
      </c>
      <c r="AX256">
        <v>1041.5623999999998</v>
      </c>
      <c r="AY256">
        <v>1042.1399999999999</v>
      </c>
      <c r="AZ256">
        <v>1042.6334999999999</v>
      </c>
      <c r="BA256">
        <v>1043.127</v>
      </c>
      <c r="BB256">
        <v>1043.6204999999998</v>
      </c>
      <c r="BC256">
        <v>1044.1139999999998</v>
      </c>
      <c r="BD256">
        <v>1044.5446666666664</v>
      </c>
      <c r="BE256">
        <v>1044.9753333333333</v>
      </c>
      <c r="BF256">
        <v>1045.4059999999999</v>
      </c>
      <c r="BG256">
        <v>1045.7813333333334</v>
      </c>
      <c r="BH256">
        <v>1046.1566666666665</v>
      </c>
      <c r="BI256">
        <v>1046.5319999999999</v>
      </c>
      <c r="BJ256">
        <v>1046.8519999999999</v>
      </c>
      <c r="BK256">
        <v>1047.172</v>
      </c>
      <c r="BL256">
        <v>1047.492</v>
      </c>
    </row>
    <row r="257" spans="6:64" x14ac:dyDescent="0.25">
      <c r="F257">
        <v>13</v>
      </c>
      <c r="G257">
        <v>999.25</v>
      </c>
      <c r="H257">
        <v>1000.5368</v>
      </c>
      <c r="I257">
        <v>1001.8235999999999</v>
      </c>
      <c r="J257">
        <v>1003.1104</v>
      </c>
      <c r="K257">
        <v>1004.3972</v>
      </c>
      <c r="L257">
        <v>1005.684</v>
      </c>
      <c r="M257">
        <v>1006.9707999999999</v>
      </c>
      <c r="N257">
        <v>1008.2575999999999</v>
      </c>
      <c r="O257">
        <v>1009.5444</v>
      </c>
      <c r="P257">
        <v>1010.8312</v>
      </c>
      <c r="Q257">
        <v>1012.1179999999999</v>
      </c>
      <c r="R257">
        <v>1013.4047999999999</v>
      </c>
      <c r="S257">
        <v>1014.6915999999999</v>
      </c>
      <c r="T257">
        <v>1015.9784</v>
      </c>
      <c r="U257">
        <v>1017.2651999999999</v>
      </c>
      <c r="V257">
        <v>1018.5519999999999</v>
      </c>
      <c r="W257">
        <v>1019.5183</v>
      </c>
      <c r="X257">
        <v>1020.4846</v>
      </c>
      <c r="Y257">
        <v>1021.4508999999999</v>
      </c>
      <c r="Z257">
        <v>1022.4172</v>
      </c>
      <c r="AA257">
        <v>1023.3835</v>
      </c>
      <c r="AB257">
        <v>1024.3498</v>
      </c>
      <c r="AC257">
        <v>1025.3161</v>
      </c>
      <c r="AD257">
        <v>1026.2824000000001</v>
      </c>
      <c r="AE257">
        <v>1027.2487000000001</v>
      </c>
      <c r="AF257">
        <v>1028.2150000000001</v>
      </c>
      <c r="AG257">
        <v>1029.0163750000002</v>
      </c>
      <c r="AH257">
        <v>1029.8177500000002</v>
      </c>
      <c r="AI257">
        <v>1030.6191250000002</v>
      </c>
      <c r="AJ257">
        <v>1031.4205000000002</v>
      </c>
      <c r="AK257">
        <v>1032.221875</v>
      </c>
      <c r="AL257">
        <v>1033.02325</v>
      </c>
      <c r="AM257">
        <v>1033.824625</v>
      </c>
      <c r="AN257">
        <v>1034.626</v>
      </c>
      <c r="AO257">
        <v>1035.2996666666668</v>
      </c>
      <c r="AP257">
        <v>1035.9733333333334</v>
      </c>
      <c r="AQ257">
        <v>1036.6469999999999</v>
      </c>
      <c r="AR257">
        <v>1037.3206666666667</v>
      </c>
      <c r="AS257">
        <v>1037.9943333333335</v>
      </c>
      <c r="AT257">
        <v>1038.6680000000001</v>
      </c>
      <c r="AU257">
        <v>1039.2404000000001</v>
      </c>
      <c r="AV257">
        <v>1039.8128000000002</v>
      </c>
      <c r="AW257">
        <v>1040.3851999999999</v>
      </c>
      <c r="AX257">
        <v>1040.9576</v>
      </c>
      <c r="AY257">
        <v>1041.53</v>
      </c>
      <c r="AZ257">
        <v>1042.019</v>
      </c>
      <c r="BA257">
        <v>1042.5079999999998</v>
      </c>
      <c r="BB257">
        <v>1042.9969999999998</v>
      </c>
      <c r="BC257">
        <v>1043.4859999999999</v>
      </c>
      <c r="BD257">
        <v>1043.912</v>
      </c>
      <c r="BE257">
        <v>1044.338</v>
      </c>
      <c r="BF257">
        <v>1044.7640000000001</v>
      </c>
      <c r="BG257">
        <v>1045.1353333333334</v>
      </c>
      <c r="BH257">
        <v>1045.5066666666667</v>
      </c>
      <c r="BI257">
        <v>1045.8779999999999</v>
      </c>
      <c r="BJ257">
        <v>1046.1946666666665</v>
      </c>
      <c r="BK257">
        <v>1046.5113333333334</v>
      </c>
      <c r="BL257">
        <v>1046.828</v>
      </c>
    </row>
    <row r="258" spans="6:64" x14ac:dyDescent="0.25">
      <c r="F258">
        <v>14</v>
      </c>
      <c r="G258">
        <v>999.1</v>
      </c>
      <c r="H258">
        <v>1000.3690666666666</v>
      </c>
      <c r="I258">
        <v>1001.6381333333334</v>
      </c>
      <c r="J258">
        <v>1002.9072</v>
      </c>
      <c r="K258">
        <v>1004.1762666666667</v>
      </c>
      <c r="L258">
        <v>1005.4453333333333</v>
      </c>
      <c r="M258">
        <v>1006.7144</v>
      </c>
      <c r="N258">
        <v>1007.9834666666667</v>
      </c>
      <c r="O258">
        <v>1009.2525333333333</v>
      </c>
      <c r="P258">
        <v>1010.5216</v>
      </c>
      <c r="Q258">
        <v>1011.7906666666667</v>
      </c>
      <c r="R258">
        <v>1013.0597333333333</v>
      </c>
      <c r="S258">
        <v>1014.3288</v>
      </c>
      <c r="T258">
        <v>1015.5978666666666</v>
      </c>
      <c r="U258">
        <v>1016.8669333333333</v>
      </c>
      <c r="V258">
        <v>1018.136</v>
      </c>
      <c r="W258">
        <v>1019.0944</v>
      </c>
      <c r="X258">
        <v>1020.0527999999999</v>
      </c>
      <c r="Y258">
        <v>1021.0112</v>
      </c>
      <c r="Z258">
        <v>1021.9696</v>
      </c>
      <c r="AA258">
        <v>1022.928</v>
      </c>
      <c r="AB258">
        <v>1023.8864</v>
      </c>
      <c r="AC258">
        <v>1024.8448000000001</v>
      </c>
      <c r="AD258">
        <v>1025.8032000000001</v>
      </c>
      <c r="AE258">
        <v>1026.7616</v>
      </c>
      <c r="AF258">
        <v>1027.72</v>
      </c>
      <c r="AG258">
        <v>1028.51475</v>
      </c>
      <c r="AH258">
        <v>1029.3095000000001</v>
      </c>
      <c r="AI258">
        <v>1030.1042500000001</v>
      </c>
      <c r="AJ258">
        <v>1030.8989999999999</v>
      </c>
      <c r="AK258">
        <v>1031.6937499999999</v>
      </c>
      <c r="AL258">
        <v>1032.4884999999999</v>
      </c>
      <c r="AM258">
        <v>1033.28325</v>
      </c>
      <c r="AN258">
        <v>1034.078</v>
      </c>
      <c r="AO258">
        <v>1034.7456666666667</v>
      </c>
      <c r="AP258">
        <v>1035.4133333333334</v>
      </c>
      <c r="AQ258">
        <v>1036.0810000000001</v>
      </c>
      <c r="AR258">
        <v>1036.7486666666666</v>
      </c>
      <c r="AS258">
        <v>1037.4163333333333</v>
      </c>
      <c r="AT258">
        <v>1038.0840000000001</v>
      </c>
      <c r="AU258">
        <v>1038.6512</v>
      </c>
      <c r="AV258">
        <v>1039.2184</v>
      </c>
      <c r="AW258">
        <v>1039.7855999999999</v>
      </c>
      <c r="AX258">
        <v>1040.3527999999999</v>
      </c>
      <c r="AY258">
        <v>1040.9199999999998</v>
      </c>
      <c r="AZ258">
        <v>1041.4044999999999</v>
      </c>
      <c r="BA258">
        <v>1041.8889999999999</v>
      </c>
      <c r="BB258">
        <v>1042.3734999999999</v>
      </c>
      <c r="BC258">
        <v>1042.8579999999999</v>
      </c>
      <c r="BD258">
        <v>1043.2793333333334</v>
      </c>
      <c r="BE258">
        <v>1043.7006666666666</v>
      </c>
      <c r="BF258">
        <v>1044.1220000000001</v>
      </c>
      <c r="BG258">
        <v>1044.4893333333334</v>
      </c>
      <c r="BH258">
        <v>1044.8566666666666</v>
      </c>
      <c r="BI258">
        <v>1045.2239999999999</v>
      </c>
      <c r="BJ258">
        <v>1045.5373333333332</v>
      </c>
      <c r="BK258">
        <v>1045.8506666666667</v>
      </c>
      <c r="BL258">
        <v>1046.164</v>
      </c>
    </row>
    <row r="259" spans="6:64" x14ac:dyDescent="0.25">
      <c r="F259">
        <v>15</v>
      </c>
      <c r="G259">
        <v>998.95</v>
      </c>
      <c r="H259">
        <v>1000.2013333333334</v>
      </c>
      <c r="I259">
        <v>1001.4526666666667</v>
      </c>
      <c r="J259">
        <v>1002.7040000000001</v>
      </c>
      <c r="K259">
        <v>1003.9553333333333</v>
      </c>
      <c r="L259">
        <v>1005.2066666666667</v>
      </c>
      <c r="M259">
        <v>1006.4580000000001</v>
      </c>
      <c r="N259">
        <v>1007.7093333333333</v>
      </c>
      <c r="O259">
        <v>1008.9606666666667</v>
      </c>
      <c r="P259">
        <v>1010.212</v>
      </c>
      <c r="Q259">
        <v>1011.4633333333334</v>
      </c>
      <c r="R259">
        <v>1012.7146666666667</v>
      </c>
      <c r="S259">
        <v>1013.966</v>
      </c>
      <c r="T259">
        <v>1015.2173333333334</v>
      </c>
      <c r="U259">
        <v>1016.4686666666666</v>
      </c>
      <c r="V259">
        <v>1017.72</v>
      </c>
      <c r="W259">
        <v>1018.6705000000001</v>
      </c>
      <c r="X259">
        <v>1019.621</v>
      </c>
      <c r="Y259">
        <v>1020.5715</v>
      </c>
      <c r="Z259">
        <v>1021.5219999999999</v>
      </c>
      <c r="AA259">
        <v>1022.4725</v>
      </c>
      <c r="AB259">
        <v>1023.423</v>
      </c>
      <c r="AC259">
        <v>1024.3734999999999</v>
      </c>
      <c r="AD259">
        <v>1025.3239999999998</v>
      </c>
      <c r="AE259">
        <v>1026.2745</v>
      </c>
      <c r="AF259">
        <v>1027.2249999999999</v>
      </c>
      <c r="AG259">
        <v>1028.0131249999999</v>
      </c>
      <c r="AH259">
        <v>1028.80125</v>
      </c>
      <c r="AI259">
        <v>1029.589375</v>
      </c>
      <c r="AJ259">
        <v>1030.3775000000001</v>
      </c>
      <c r="AK259">
        <v>1031.1656249999999</v>
      </c>
      <c r="AL259">
        <v>1031.9537499999999</v>
      </c>
      <c r="AM259">
        <v>1032.7418749999999</v>
      </c>
      <c r="AN259">
        <v>1033.53</v>
      </c>
      <c r="AO259">
        <v>1034.1916666666666</v>
      </c>
      <c r="AP259">
        <v>1034.8533333333332</v>
      </c>
      <c r="AQ259">
        <v>1035.5149999999999</v>
      </c>
      <c r="AR259">
        <v>1036.1766666666667</v>
      </c>
      <c r="AS259">
        <v>1036.8383333333334</v>
      </c>
      <c r="AT259">
        <v>1037.5</v>
      </c>
      <c r="AU259">
        <v>1038.0619999999999</v>
      </c>
      <c r="AV259">
        <v>1038.624</v>
      </c>
      <c r="AW259">
        <v>1039.1859999999999</v>
      </c>
      <c r="AX259">
        <v>1039.748</v>
      </c>
      <c r="AY259">
        <v>1040.31</v>
      </c>
      <c r="AZ259">
        <v>1040.79</v>
      </c>
      <c r="BA259">
        <v>1041.27</v>
      </c>
      <c r="BB259">
        <v>1041.75</v>
      </c>
      <c r="BC259">
        <v>1042.23</v>
      </c>
      <c r="BD259">
        <v>1042.6466666666668</v>
      </c>
      <c r="BE259">
        <v>1043.0633333333333</v>
      </c>
      <c r="BF259">
        <v>1043.48</v>
      </c>
      <c r="BG259">
        <v>1043.8433333333332</v>
      </c>
      <c r="BH259">
        <v>1044.2066666666667</v>
      </c>
      <c r="BI259">
        <v>1044.57</v>
      </c>
      <c r="BJ259">
        <v>1044.8799999999999</v>
      </c>
      <c r="BK259">
        <v>1045.19</v>
      </c>
      <c r="BL259">
        <v>1045.5</v>
      </c>
    </row>
    <row r="260" spans="6:64" x14ac:dyDescent="0.25">
      <c r="F260">
        <v>16</v>
      </c>
      <c r="G260">
        <v>998.80000000000007</v>
      </c>
      <c r="H260">
        <v>1000.0336000000001</v>
      </c>
      <c r="I260">
        <v>1001.2672</v>
      </c>
      <c r="J260">
        <v>1002.5008</v>
      </c>
      <c r="K260">
        <v>1003.7344000000001</v>
      </c>
      <c r="L260">
        <v>1004.9680000000001</v>
      </c>
      <c r="M260">
        <v>1006.2016</v>
      </c>
      <c r="N260">
        <v>1007.4352</v>
      </c>
      <c r="O260">
        <v>1008.6688</v>
      </c>
      <c r="P260">
        <v>1009.9024000000001</v>
      </c>
      <c r="Q260">
        <v>1011.136</v>
      </c>
      <c r="R260">
        <v>1012.3696</v>
      </c>
      <c r="S260">
        <v>1013.6032</v>
      </c>
      <c r="T260">
        <v>1014.8368</v>
      </c>
      <c r="U260">
        <v>1016.0703999999999</v>
      </c>
      <c r="V260">
        <v>1017.304</v>
      </c>
      <c r="W260">
        <v>1018.2465999999999</v>
      </c>
      <c r="X260">
        <v>1019.1892</v>
      </c>
      <c r="Y260">
        <v>1020.1318</v>
      </c>
      <c r="Z260">
        <v>1021.0744</v>
      </c>
      <c r="AA260">
        <v>1022.0170000000001</v>
      </c>
      <c r="AB260">
        <v>1022.9596</v>
      </c>
      <c r="AC260">
        <v>1023.9022</v>
      </c>
      <c r="AD260">
        <v>1024.8448000000001</v>
      </c>
      <c r="AE260">
        <v>1025.7873999999999</v>
      </c>
      <c r="AF260">
        <v>1026.73</v>
      </c>
      <c r="AG260">
        <v>1027.5115000000001</v>
      </c>
      <c r="AH260">
        <v>1028.2930000000001</v>
      </c>
      <c r="AI260">
        <v>1029.0744999999999</v>
      </c>
      <c r="AJ260">
        <v>1029.856</v>
      </c>
      <c r="AK260">
        <v>1030.6375</v>
      </c>
      <c r="AL260">
        <v>1031.4189999999999</v>
      </c>
      <c r="AM260">
        <v>1032.2004999999999</v>
      </c>
      <c r="AN260">
        <v>1032.982</v>
      </c>
      <c r="AO260">
        <v>1033.6376666666665</v>
      </c>
      <c r="AP260">
        <v>1034.2933333333333</v>
      </c>
      <c r="AQ260">
        <v>1034.9490000000001</v>
      </c>
      <c r="AR260">
        <v>1035.6046666666666</v>
      </c>
      <c r="AS260">
        <v>1036.2603333333332</v>
      </c>
      <c r="AT260">
        <v>1036.9159999999999</v>
      </c>
      <c r="AU260">
        <v>1037.4728</v>
      </c>
      <c r="AV260">
        <v>1038.0296000000001</v>
      </c>
      <c r="AW260">
        <v>1038.5863999999999</v>
      </c>
      <c r="AX260">
        <v>1039.1432</v>
      </c>
      <c r="AY260">
        <v>1039.7</v>
      </c>
      <c r="AZ260">
        <v>1040.1755000000001</v>
      </c>
      <c r="BA260">
        <v>1040.6509999999998</v>
      </c>
      <c r="BB260">
        <v>1041.1264999999999</v>
      </c>
      <c r="BC260">
        <v>1041.6019999999999</v>
      </c>
      <c r="BD260">
        <v>1042.0139999999999</v>
      </c>
      <c r="BE260">
        <v>1042.4259999999999</v>
      </c>
      <c r="BF260">
        <v>1042.838</v>
      </c>
      <c r="BG260">
        <v>1043.1973333333333</v>
      </c>
      <c r="BH260">
        <v>1043.5566666666666</v>
      </c>
      <c r="BI260">
        <v>1043.9159999999999</v>
      </c>
      <c r="BJ260">
        <v>1044.2226666666666</v>
      </c>
      <c r="BK260">
        <v>1044.5293333333334</v>
      </c>
      <c r="BL260">
        <v>1044.836</v>
      </c>
    </row>
    <row r="261" spans="6:64" x14ac:dyDescent="0.25">
      <c r="F261">
        <v>17</v>
      </c>
      <c r="G261">
        <v>998.65000000000009</v>
      </c>
      <c r="H261">
        <v>999.86586666666676</v>
      </c>
      <c r="I261">
        <v>1001.0817333333334</v>
      </c>
      <c r="J261">
        <v>1002.2976000000001</v>
      </c>
      <c r="K261">
        <v>1003.5134666666667</v>
      </c>
      <c r="L261">
        <v>1004.7293333333333</v>
      </c>
      <c r="M261">
        <v>1005.9452</v>
      </c>
      <c r="N261">
        <v>1007.1610666666667</v>
      </c>
      <c r="O261">
        <v>1008.3769333333333</v>
      </c>
      <c r="P261">
        <v>1009.5928</v>
      </c>
      <c r="Q261">
        <v>1010.8086666666667</v>
      </c>
      <c r="R261">
        <v>1012.0245333333334</v>
      </c>
      <c r="S261">
        <v>1013.2403999999999</v>
      </c>
      <c r="T261">
        <v>1014.4562666666666</v>
      </c>
      <c r="U261">
        <v>1015.6721333333332</v>
      </c>
      <c r="V261">
        <v>1016.8879999999999</v>
      </c>
      <c r="W261">
        <v>1017.8226999999999</v>
      </c>
      <c r="X261">
        <v>1018.7574</v>
      </c>
      <c r="Y261">
        <v>1019.6921</v>
      </c>
      <c r="Z261">
        <v>1020.6268</v>
      </c>
      <c r="AA261">
        <v>1021.5615</v>
      </c>
      <c r="AB261">
        <v>1022.4962</v>
      </c>
      <c r="AC261">
        <v>1023.4309000000001</v>
      </c>
      <c r="AD261">
        <v>1024.3656000000001</v>
      </c>
      <c r="AE261">
        <v>1025.3003000000001</v>
      </c>
      <c r="AF261">
        <v>1026.2350000000001</v>
      </c>
      <c r="AG261">
        <v>1027.0098750000002</v>
      </c>
      <c r="AH261">
        <v>1027.78475</v>
      </c>
      <c r="AI261">
        <v>1028.5596250000001</v>
      </c>
      <c r="AJ261">
        <v>1029.3344999999999</v>
      </c>
      <c r="AK261">
        <v>1030.109375</v>
      </c>
      <c r="AL261">
        <v>1030.8842500000001</v>
      </c>
      <c r="AM261">
        <v>1031.6591249999999</v>
      </c>
      <c r="AN261">
        <v>1032.434</v>
      </c>
      <c r="AO261">
        <v>1033.0836666666667</v>
      </c>
      <c r="AP261">
        <v>1033.7333333333333</v>
      </c>
      <c r="AQ261">
        <v>1034.3829999999998</v>
      </c>
      <c r="AR261">
        <v>1035.0326666666665</v>
      </c>
      <c r="AS261">
        <v>1035.6823333333332</v>
      </c>
      <c r="AT261">
        <v>1036.3319999999999</v>
      </c>
      <c r="AU261">
        <v>1036.8835999999999</v>
      </c>
      <c r="AV261">
        <v>1037.4351999999999</v>
      </c>
      <c r="AW261">
        <v>1037.9867999999999</v>
      </c>
      <c r="AX261">
        <v>1038.5383999999999</v>
      </c>
      <c r="AY261">
        <v>1039.0899999999999</v>
      </c>
      <c r="AZ261">
        <v>1039.5609999999999</v>
      </c>
      <c r="BA261">
        <v>1040.0319999999999</v>
      </c>
      <c r="BB261">
        <v>1040.5029999999999</v>
      </c>
      <c r="BC261">
        <v>1040.9739999999999</v>
      </c>
      <c r="BD261">
        <v>1041.3813333333333</v>
      </c>
      <c r="BE261">
        <v>1041.7886666666666</v>
      </c>
      <c r="BF261">
        <v>1042.1959999999999</v>
      </c>
      <c r="BG261">
        <v>1042.5513333333333</v>
      </c>
      <c r="BH261">
        <v>1042.9066666666665</v>
      </c>
      <c r="BI261">
        <v>1043.2619999999999</v>
      </c>
      <c r="BJ261">
        <v>1043.5653333333332</v>
      </c>
      <c r="BK261">
        <v>1043.8686666666667</v>
      </c>
      <c r="BL261">
        <v>1044.172</v>
      </c>
    </row>
    <row r="262" spans="6:64" x14ac:dyDescent="0.25">
      <c r="F262">
        <v>18</v>
      </c>
      <c r="G262">
        <v>998.5</v>
      </c>
      <c r="H262">
        <v>999.69813333333332</v>
      </c>
      <c r="I262">
        <v>1000.8962666666666</v>
      </c>
      <c r="J262">
        <v>1002.0944</v>
      </c>
      <c r="K262">
        <v>1003.2925333333334</v>
      </c>
      <c r="L262">
        <v>1004.4906666666667</v>
      </c>
      <c r="M262">
        <v>1005.6888</v>
      </c>
      <c r="N262">
        <v>1006.8869333333333</v>
      </c>
      <c r="O262">
        <v>1008.0850666666666</v>
      </c>
      <c r="P262">
        <v>1009.2832</v>
      </c>
      <c r="Q262">
        <v>1010.4813333333333</v>
      </c>
      <c r="R262">
        <v>1011.6794666666666</v>
      </c>
      <c r="S262">
        <v>1012.8776</v>
      </c>
      <c r="T262">
        <v>1014.0757333333333</v>
      </c>
      <c r="U262">
        <v>1015.2738666666667</v>
      </c>
      <c r="V262">
        <v>1016.472</v>
      </c>
      <c r="W262">
        <v>1017.3987999999999</v>
      </c>
      <c r="X262">
        <v>1018.3256</v>
      </c>
      <c r="Y262">
        <v>1019.2524</v>
      </c>
      <c r="Z262">
        <v>1020.1792</v>
      </c>
      <c r="AA262">
        <v>1021.106</v>
      </c>
      <c r="AB262">
        <v>1022.0328</v>
      </c>
      <c r="AC262">
        <v>1022.9596</v>
      </c>
      <c r="AD262">
        <v>1023.8864</v>
      </c>
      <c r="AE262">
        <v>1024.8132000000001</v>
      </c>
      <c r="AF262">
        <v>1025.74</v>
      </c>
      <c r="AG262">
        <v>1026.5082500000001</v>
      </c>
      <c r="AH262">
        <v>1027.2764999999999</v>
      </c>
      <c r="AI262">
        <v>1028.04475</v>
      </c>
      <c r="AJ262">
        <v>1028.8130000000001</v>
      </c>
      <c r="AK262">
        <v>1029.58125</v>
      </c>
      <c r="AL262">
        <v>1030.3495</v>
      </c>
      <c r="AM262">
        <v>1031.1177499999999</v>
      </c>
      <c r="AN262">
        <v>1031.886</v>
      </c>
      <c r="AO262">
        <v>1032.5296666666666</v>
      </c>
      <c r="AP262">
        <v>1033.1733333333334</v>
      </c>
      <c r="AQ262">
        <v>1033.817</v>
      </c>
      <c r="AR262">
        <v>1034.4606666666666</v>
      </c>
      <c r="AS262">
        <v>1035.1043333333334</v>
      </c>
      <c r="AT262">
        <v>1035.748</v>
      </c>
      <c r="AU262">
        <v>1036.2944</v>
      </c>
      <c r="AV262">
        <v>1036.8407999999999</v>
      </c>
      <c r="AW262">
        <v>1037.3872000000001</v>
      </c>
      <c r="AX262">
        <v>1037.9336000000001</v>
      </c>
      <c r="AY262">
        <v>1038.48</v>
      </c>
      <c r="AZ262">
        <v>1038.9465</v>
      </c>
      <c r="BA262">
        <v>1039.413</v>
      </c>
      <c r="BB262">
        <v>1039.8795</v>
      </c>
      <c r="BC262">
        <v>1040.346</v>
      </c>
      <c r="BD262">
        <v>1040.7486666666666</v>
      </c>
      <c r="BE262">
        <v>1041.1513333333335</v>
      </c>
      <c r="BF262">
        <v>1041.5540000000001</v>
      </c>
      <c r="BG262">
        <v>1041.9053333333334</v>
      </c>
      <c r="BH262">
        <v>1042.2566666666667</v>
      </c>
      <c r="BI262">
        <v>1042.6079999999999</v>
      </c>
      <c r="BJ262">
        <v>1042.9079999999999</v>
      </c>
      <c r="BK262">
        <v>1043.2080000000001</v>
      </c>
      <c r="BL262">
        <v>1043.508</v>
      </c>
    </row>
    <row r="263" spans="6:64" x14ac:dyDescent="0.25">
      <c r="F263">
        <v>19</v>
      </c>
      <c r="G263">
        <v>998.35</v>
      </c>
      <c r="H263">
        <v>999.53039999999999</v>
      </c>
      <c r="I263">
        <v>1000.7108000000001</v>
      </c>
      <c r="J263">
        <v>1001.8912</v>
      </c>
      <c r="K263">
        <v>1003.0716</v>
      </c>
      <c r="L263">
        <v>1004.2520000000001</v>
      </c>
      <c r="M263">
        <v>1005.4324</v>
      </c>
      <c r="N263">
        <v>1006.6128</v>
      </c>
      <c r="O263">
        <v>1007.7932000000001</v>
      </c>
      <c r="P263">
        <v>1008.9736</v>
      </c>
      <c r="Q263">
        <v>1010.154</v>
      </c>
      <c r="R263">
        <v>1011.3344000000001</v>
      </c>
      <c r="S263">
        <v>1012.5148</v>
      </c>
      <c r="T263">
        <v>1013.6952</v>
      </c>
      <c r="U263">
        <v>1014.8756000000001</v>
      </c>
      <c r="V263">
        <v>1016.056</v>
      </c>
      <c r="W263">
        <v>1016.9749</v>
      </c>
      <c r="X263">
        <v>1017.8938000000001</v>
      </c>
      <c r="Y263">
        <v>1018.8126999999999</v>
      </c>
      <c r="Z263">
        <v>1019.7316</v>
      </c>
      <c r="AA263">
        <v>1020.6505</v>
      </c>
      <c r="AB263">
        <v>1021.5694</v>
      </c>
      <c r="AC263">
        <v>1022.4883</v>
      </c>
      <c r="AD263">
        <v>1023.4071999999999</v>
      </c>
      <c r="AE263">
        <v>1024.3261</v>
      </c>
      <c r="AF263">
        <v>1025.2449999999999</v>
      </c>
      <c r="AG263">
        <v>1026.006625</v>
      </c>
      <c r="AH263">
        <v>1026.7682499999999</v>
      </c>
      <c r="AI263">
        <v>1027.5298749999999</v>
      </c>
      <c r="AJ263">
        <v>1028.2914999999998</v>
      </c>
      <c r="AK263">
        <v>1029.0531249999999</v>
      </c>
      <c r="AL263">
        <v>1029.81475</v>
      </c>
      <c r="AM263">
        <v>1030.5763749999999</v>
      </c>
      <c r="AN263">
        <v>1031.338</v>
      </c>
      <c r="AO263">
        <v>1031.9756666666667</v>
      </c>
      <c r="AP263">
        <v>1032.6133333333332</v>
      </c>
      <c r="AQ263">
        <v>1033.251</v>
      </c>
      <c r="AR263">
        <v>1033.8886666666667</v>
      </c>
      <c r="AS263">
        <v>1034.5263333333332</v>
      </c>
      <c r="AT263">
        <v>1035.164</v>
      </c>
      <c r="AU263">
        <v>1035.7051999999999</v>
      </c>
      <c r="AV263">
        <v>1036.2464</v>
      </c>
      <c r="AW263">
        <v>1036.7875999999999</v>
      </c>
      <c r="AX263">
        <v>1037.3288</v>
      </c>
      <c r="AY263">
        <v>1037.8699999999999</v>
      </c>
      <c r="AZ263">
        <v>1038.3319999999999</v>
      </c>
      <c r="BA263">
        <v>1038.7939999999999</v>
      </c>
      <c r="BB263">
        <v>1039.2559999999999</v>
      </c>
      <c r="BC263">
        <v>1039.7179999999998</v>
      </c>
      <c r="BD263">
        <v>1040.116</v>
      </c>
      <c r="BE263">
        <v>1040.5139999999999</v>
      </c>
      <c r="BF263">
        <v>1040.912</v>
      </c>
      <c r="BG263">
        <v>1041.2593333333334</v>
      </c>
      <c r="BH263">
        <v>1041.6066666666666</v>
      </c>
      <c r="BI263">
        <v>1041.954</v>
      </c>
      <c r="BJ263">
        <v>1042.2506666666666</v>
      </c>
      <c r="BK263">
        <v>1042.5473333333334</v>
      </c>
      <c r="BL263">
        <v>1042.8440000000001</v>
      </c>
    </row>
    <row r="264" spans="6:64" x14ac:dyDescent="0.25">
      <c r="F264">
        <v>20</v>
      </c>
      <c r="G264">
        <v>998.2</v>
      </c>
      <c r="H264">
        <v>999.36266666666666</v>
      </c>
      <c r="I264">
        <v>1000.5253333333334</v>
      </c>
      <c r="J264">
        <v>1001.688</v>
      </c>
      <c r="K264">
        <v>1002.8506666666667</v>
      </c>
      <c r="L264">
        <v>1004.0133333333333</v>
      </c>
      <c r="M264">
        <v>1005.176</v>
      </c>
      <c r="N264">
        <v>1006.3386666666667</v>
      </c>
      <c r="O264">
        <v>1007.5013333333334</v>
      </c>
      <c r="P264">
        <v>1008.664</v>
      </c>
      <c r="Q264">
        <v>1009.8266666666667</v>
      </c>
      <c r="R264">
        <v>1010.9893333333333</v>
      </c>
      <c r="S264">
        <v>1012.152</v>
      </c>
      <c r="T264">
        <v>1013.3146666666667</v>
      </c>
      <c r="U264">
        <v>1014.4773333333334</v>
      </c>
      <c r="V264">
        <v>1015.64</v>
      </c>
      <c r="W264">
        <v>1016.5509999999999</v>
      </c>
      <c r="X264">
        <v>1017.462</v>
      </c>
      <c r="Y264">
        <v>1018.373</v>
      </c>
      <c r="Z264">
        <v>1019.284</v>
      </c>
      <c r="AA264">
        <v>1020.1949999999999</v>
      </c>
      <c r="AB264">
        <v>1021.106</v>
      </c>
      <c r="AC264">
        <v>1022.0170000000001</v>
      </c>
      <c r="AD264">
        <v>1022.928</v>
      </c>
      <c r="AE264">
        <v>1023.8389999999999</v>
      </c>
      <c r="AF264">
        <v>1024.75</v>
      </c>
      <c r="AG264">
        <v>1025.5050000000001</v>
      </c>
      <c r="AH264">
        <v>1026.26</v>
      </c>
      <c r="AI264">
        <v>1027.0149999999999</v>
      </c>
      <c r="AJ264">
        <v>1027.77</v>
      </c>
      <c r="AK264">
        <v>1028.5250000000001</v>
      </c>
      <c r="AL264">
        <v>1029.28</v>
      </c>
      <c r="AM264">
        <v>1030.0349999999999</v>
      </c>
      <c r="AN264">
        <v>1030.79</v>
      </c>
      <c r="AO264">
        <v>1031.4216666666666</v>
      </c>
      <c r="AP264">
        <v>1032.0533333333333</v>
      </c>
      <c r="AQ264">
        <v>1032.6849999999999</v>
      </c>
      <c r="AR264">
        <v>1033.3166666666666</v>
      </c>
      <c r="AS264">
        <v>1033.9483333333333</v>
      </c>
      <c r="AT264">
        <v>1034.58</v>
      </c>
      <c r="AU264">
        <v>1035.116</v>
      </c>
      <c r="AV264">
        <v>1035.652</v>
      </c>
      <c r="AW264">
        <v>1036.1879999999999</v>
      </c>
      <c r="AX264">
        <v>1036.7239999999999</v>
      </c>
      <c r="AY264">
        <v>1037.26</v>
      </c>
      <c r="AZ264">
        <v>1037.7175</v>
      </c>
      <c r="BA264">
        <v>1038.175</v>
      </c>
      <c r="BB264">
        <v>1038.6324999999999</v>
      </c>
      <c r="BC264">
        <v>1039.0899999999999</v>
      </c>
      <c r="BD264">
        <v>1039.4833333333333</v>
      </c>
      <c r="BE264">
        <v>1039.8766666666666</v>
      </c>
      <c r="BF264">
        <v>1040.27</v>
      </c>
      <c r="BG264">
        <v>1040.6133333333332</v>
      </c>
      <c r="BH264">
        <v>1040.9566666666667</v>
      </c>
      <c r="BI264">
        <v>1041.3</v>
      </c>
      <c r="BJ264">
        <v>1041.5933333333332</v>
      </c>
      <c r="BK264">
        <v>1041.8866666666668</v>
      </c>
      <c r="BL264">
        <v>1042.18</v>
      </c>
    </row>
    <row r="265" spans="6:64" x14ac:dyDescent="0.25">
      <c r="F265">
        <v>21</v>
      </c>
      <c r="G265">
        <v>997.95</v>
      </c>
      <c r="H265">
        <v>999.09873333333337</v>
      </c>
      <c r="I265">
        <v>1000.2474666666667</v>
      </c>
      <c r="J265">
        <v>1001.3962</v>
      </c>
      <c r="K265">
        <v>1002.5449333333333</v>
      </c>
      <c r="L265">
        <v>1003.6936666666667</v>
      </c>
      <c r="M265">
        <v>1004.8424</v>
      </c>
      <c r="N265">
        <v>1005.9911333333333</v>
      </c>
      <c r="O265">
        <v>1007.1398666666668</v>
      </c>
      <c r="P265">
        <v>1008.2886000000001</v>
      </c>
      <c r="Q265">
        <v>1009.4373333333334</v>
      </c>
      <c r="R265">
        <v>1010.5860666666667</v>
      </c>
      <c r="S265">
        <v>1011.7348000000001</v>
      </c>
      <c r="T265">
        <v>1012.8835333333334</v>
      </c>
      <c r="U265">
        <v>1014.0322666666667</v>
      </c>
      <c r="V265">
        <v>1015.181</v>
      </c>
      <c r="W265">
        <v>1016.0847</v>
      </c>
      <c r="X265">
        <v>1016.9884000000001</v>
      </c>
      <c r="Y265">
        <v>1017.8921</v>
      </c>
      <c r="Z265">
        <v>1018.7958000000001</v>
      </c>
      <c r="AA265">
        <v>1019.6995000000001</v>
      </c>
      <c r="AB265">
        <v>1020.6032</v>
      </c>
      <c r="AC265">
        <v>1021.5069000000001</v>
      </c>
      <c r="AD265">
        <v>1022.4106</v>
      </c>
      <c r="AE265">
        <v>1023.3143000000001</v>
      </c>
      <c r="AF265">
        <v>1024.2180000000001</v>
      </c>
      <c r="AG265">
        <v>1024.966625</v>
      </c>
      <c r="AH265">
        <v>1025.71525</v>
      </c>
      <c r="AI265">
        <v>1026.4638749999999</v>
      </c>
      <c r="AJ265">
        <v>1027.2125000000001</v>
      </c>
      <c r="AK265">
        <v>1027.961125</v>
      </c>
      <c r="AL265">
        <v>1028.70975</v>
      </c>
      <c r="AM265">
        <v>1029.4583749999999</v>
      </c>
      <c r="AN265">
        <v>1030.2069999999999</v>
      </c>
      <c r="AO265">
        <v>1030.8331666666666</v>
      </c>
      <c r="AP265">
        <v>1031.4593333333332</v>
      </c>
      <c r="AQ265">
        <v>1032.0854999999999</v>
      </c>
      <c r="AR265">
        <v>1032.7116666666666</v>
      </c>
      <c r="AS265">
        <v>1033.3378333333333</v>
      </c>
      <c r="AT265">
        <v>1033.9639999999999</v>
      </c>
      <c r="AU265">
        <v>1034.4949999999999</v>
      </c>
      <c r="AV265">
        <v>1035.0259999999998</v>
      </c>
      <c r="AW265">
        <v>1035.557</v>
      </c>
      <c r="AX265">
        <v>1036.088</v>
      </c>
      <c r="AY265">
        <v>1036.6189999999999</v>
      </c>
      <c r="AZ265">
        <v>1037.0719999999999</v>
      </c>
      <c r="BA265">
        <v>1037.5250000000001</v>
      </c>
      <c r="BB265">
        <v>1037.9780000000001</v>
      </c>
      <c r="BC265">
        <v>1038.431</v>
      </c>
      <c r="BD265">
        <v>1038.8206666666667</v>
      </c>
      <c r="BE265">
        <v>1039.2103333333332</v>
      </c>
      <c r="BF265">
        <v>1039.5999999999999</v>
      </c>
      <c r="BG265">
        <v>1039.9396666666667</v>
      </c>
      <c r="BH265">
        <v>1040.2793333333332</v>
      </c>
      <c r="BI265">
        <v>1040.6189999999999</v>
      </c>
      <c r="BJ265">
        <v>1040.9086666666667</v>
      </c>
      <c r="BK265">
        <v>1041.1983333333333</v>
      </c>
      <c r="BL265">
        <v>1041.4880000000001</v>
      </c>
    </row>
    <row r="266" spans="6:64" x14ac:dyDescent="0.25">
      <c r="F266">
        <v>22</v>
      </c>
      <c r="G266">
        <v>997.7</v>
      </c>
      <c r="H266">
        <v>998.83480000000009</v>
      </c>
      <c r="I266">
        <v>999.96960000000001</v>
      </c>
      <c r="J266">
        <v>1001.1044000000001</v>
      </c>
      <c r="K266">
        <v>1002.2392</v>
      </c>
      <c r="L266">
        <v>1003.374</v>
      </c>
      <c r="M266">
        <v>1004.5088000000001</v>
      </c>
      <c r="N266">
        <v>1005.6436</v>
      </c>
      <c r="O266">
        <v>1006.7784</v>
      </c>
      <c r="P266">
        <v>1007.9132</v>
      </c>
      <c r="Q266">
        <v>1009.048</v>
      </c>
      <c r="R266">
        <v>1010.1828</v>
      </c>
      <c r="S266">
        <v>1011.3176</v>
      </c>
      <c r="T266">
        <v>1012.4524</v>
      </c>
      <c r="U266">
        <v>1013.5871999999999</v>
      </c>
      <c r="V266">
        <v>1014.722</v>
      </c>
      <c r="W266">
        <v>1015.6184</v>
      </c>
      <c r="X266">
        <v>1016.5148</v>
      </c>
      <c r="Y266">
        <v>1017.4112</v>
      </c>
      <c r="Z266">
        <v>1018.3076</v>
      </c>
      <c r="AA266">
        <v>1019.204</v>
      </c>
      <c r="AB266">
        <v>1020.1004</v>
      </c>
      <c r="AC266">
        <v>1020.9968</v>
      </c>
      <c r="AD266">
        <v>1021.8932</v>
      </c>
      <c r="AE266">
        <v>1022.7896000000001</v>
      </c>
      <c r="AF266">
        <v>1023.686</v>
      </c>
      <c r="AG266">
        <v>1024.4282499999999</v>
      </c>
      <c r="AH266">
        <v>1025.1704999999999</v>
      </c>
      <c r="AI266">
        <v>1025.91275</v>
      </c>
      <c r="AJ266">
        <v>1026.655</v>
      </c>
      <c r="AK266">
        <v>1027.39725</v>
      </c>
      <c r="AL266">
        <v>1028.1395</v>
      </c>
      <c r="AM266">
        <v>1028.88175</v>
      </c>
      <c r="AN266">
        <v>1029.624</v>
      </c>
      <c r="AO266">
        <v>1030.2446666666667</v>
      </c>
      <c r="AP266">
        <v>1030.8653333333334</v>
      </c>
      <c r="AQ266">
        <v>1031.4859999999999</v>
      </c>
      <c r="AR266">
        <v>1032.1066666666666</v>
      </c>
      <c r="AS266">
        <v>1032.7273333333333</v>
      </c>
      <c r="AT266">
        <v>1033.348</v>
      </c>
      <c r="AU266">
        <v>1033.874</v>
      </c>
      <c r="AV266">
        <v>1034.4000000000001</v>
      </c>
      <c r="AW266">
        <v>1034.9259999999999</v>
      </c>
      <c r="AX266">
        <v>1035.452</v>
      </c>
      <c r="AY266">
        <v>1035.9780000000001</v>
      </c>
      <c r="AZ266">
        <v>1036.4265</v>
      </c>
      <c r="BA266">
        <v>1036.875</v>
      </c>
      <c r="BB266">
        <v>1037.3235</v>
      </c>
      <c r="BC266">
        <v>1037.7719999999999</v>
      </c>
      <c r="BD266">
        <v>1038.1579999999999</v>
      </c>
      <c r="BE266">
        <v>1038.5440000000001</v>
      </c>
      <c r="BF266">
        <v>1038.93</v>
      </c>
      <c r="BG266">
        <v>1039.2660000000001</v>
      </c>
      <c r="BH266">
        <v>1039.6019999999999</v>
      </c>
      <c r="BI266">
        <v>1039.9379999999999</v>
      </c>
      <c r="BJ266">
        <v>1040.2239999999999</v>
      </c>
      <c r="BK266">
        <v>1040.51</v>
      </c>
      <c r="BL266">
        <v>1040.796</v>
      </c>
    </row>
    <row r="267" spans="6:64" x14ac:dyDescent="0.25">
      <c r="F267">
        <v>23</v>
      </c>
      <c r="G267">
        <v>997.45</v>
      </c>
      <c r="H267">
        <v>998.57086666666669</v>
      </c>
      <c r="I267">
        <v>999.69173333333333</v>
      </c>
      <c r="J267">
        <v>1000.8126</v>
      </c>
      <c r="K267">
        <v>1001.9334666666667</v>
      </c>
      <c r="L267">
        <v>1003.0543333333334</v>
      </c>
      <c r="M267">
        <v>1004.1752</v>
      </c>
      <c r="N267">
        <v>1005.2960666666667</v>
      </c>
      <c r="O267">
        <v>1006.4169333333333</v>
      </c>
      <c r="P267">
        <v>1007.5377999999999</v>
      </c>
      <c r="Q267">
        <v>1008.6586666666666</v>
      </c>
      <c r="R267">
        <v>1009.7795333333332</v>
      </c>
      <c r="S267">
        <v>1010.9004</v>
      </c>
      <c r="T267">
        <v>1012.0212666666666</v>
      </c>
      <c r="U267">
        <v>1013.1421333333333</v>
      </c>
      <c r="V267">
        <v>1014.2629999999999</v>
      </c>
      <c r="W267">
        <v>1015.1520999999999</v>
      </c>
      <c r="X267">
        <v>1016.0411999999999</v>
      </c>
      <c r="Y267">
        <v>1016.9303</v>
      </c>
      <c r="Z267">
        <v>1017.8194</v>
      </c>
      <c r="AA267">
        <v>1018.7085</v>
      </c>
      <c r="AB267">
        <v>1019.5975999999999</v>
      </c>
      <c r="AC267">
        <v>1020.4866999999999</v>
      </c>
      <c r="AD267">
        <v>1021.3758</v>
      </c>
      <c r="AE267">
        <v>1022.2649</v>
      </c>
      <c r="AF267">
        <v>1023.154</v>
      </c>
      <c r="AG267">
        <v>1023.889875</v>
      </c>
      <c r="AH267">
        <v>1024.6257499999999</v>
      </c>
      <c r="AI267">
        <v>1025.361625</v>
      </c>
      <c r="AJ267">
        <v>1026.0974999999999</v>
      </c>
      <c r="AK267">
        <v>1026.8333749999999</v>
      </c>
      <c r="AL267">
        <v>1027.56925</v>
      </c>
      <c r="AM267">
        <v>1028.3051249999999</v>
      </c>
      <c r="AN267">
        <v>1029.0409999999999</v>
      </c>
      <c r="AO267">
        <v>1029.6561666666666</v>
      </c>
      <c r="AP267">
        <v>1030.2713333333334</v>
      </c>
      <c r="AQ267">
        <v>1030.8865000000001</v>
      </c>
      <c r="AR267">
        <v>1031.5016666666666</v>
      </c>
      <c r="AS267">
        <v>1032.1168333333333</v>
      </c>
      <c r="AT267">
        <v>1032.732</v>
      </c>
      <c r="AU267">
        <v>1033.2529999999999</v>
      </c>
      <c r="AV267">
        <v>1033.7739999999999</v>
      </c>
      <c r="AW267">
        <v>1034.2950000000001</v>
      </c>
      <c r="AX267">
        <v>1034.816</v>
      </c>
      <c r="AY267">
        <v>1035.337</v>
      </c>
      <c r="AZ267">
        <v>1035.7809999999999</v>
      </c>
      <c r="BA267">
        <v>1036.2249999999999</v>
      </c>
      <c r="BB267">
        <v>1036.6689999999999</v>
      </c>
      <c r="BC267">
        <v>1037.1129999999998</v>
      </c>
      <c r="BD267">
        <v>1037.4953333333333</v>
      </c>
      <c r="BE267">
        <v>1037.8776666666665</v>
      </c>
      <c r="BF267">
        <v>1038.26</v>
      </c>
      <c r="BG267">
        <v>1038.5923333333333</v>
      </c>
      <c r="BH267">
        <v>1038.9246666666668</v>
      </c>
      <c r="BI267">
        <v>1039.2570000000001</v>
      </c>
      <c r="BJ267">
        <v>1039.5393333333334</v>
      </c>
      <c r="BK267">
        <v>1039.8216666666667</v>
      </c>
      <c r="BL267">
        <v>1040.104</v>
      </c>
    </row>
    <row r="268" spans="6:64" x14ac:dyDescent="0.25">
      <c r="F268">
        <v>24</v>
      </c>
      <c r="G268">
        <v>997.2</v>
      </c>
      <c r="H268">
        <v>998.3069333333334</v>
      </c>
      <c r="I268">
        <v>999.41386666666665</v>
      </c>
      <c r="J268">
        <v>1000.5208</v>
      </c>
      <c r="K268">
        <v>1001.6277333333334</v>
      </c>
      <c r="L268">
        <v>1002.7346666666667</v>
      </c>
      <c r="M268">
        <v>1003.8416</v>
      </c>
      <c r="N268">
        <v>1004.9485333333333</v>
      </c>
      <c r="O268">
        <v>1006.0554666666667</v>
      </c>
      <c r="P268">
        <v>1007.1624</v>
      </c>
      <c r="Q268">
        <v>1008.2693333333333</v>
      </c>
      <c r="R268">
        <v>1009.3762666666667</v>
      </c>
      <c r="S268">
        <v>1010.4832</v>
      </c>
      <c r="T268">
        <v>1011.5901333333334</v>
      </c>
      <c r="U268">
        <v>1012.6970666666666</v>
      </c>
      <c r="V268">
        <v>1013.804</v>
      </c>
      <c r="W268">
        <v>1014.6858</v>
      </c>
      <c r="X268">
        <v>1015.5676</v>
      </c>
      <c r="Y268">
        <v>1016.4494</v>
      </c>
      <c r="Z268">
        <v>1017.3312</v>
      </c>
      <c r="AA268">
        <v>1018.213</v>
      </c>
      <c r="AB268">
        <v>1019.0948</v>
      </c>
      <c r="AC268">
        <v>1019.9766</v>
      </c>
      <c r="AD268">
        <v>1020.8584</v>
      </c>
      <c r="AE268">
        <v>1021.7402</v>
      </c>
      <c r="AF268">
        <v>1022.622</v>
      </c>
      <c r="AG268">
        <v>1023.3515</v>
      </c>
      <c r="AH268">
        <v>1024.0809999999999</v>
      </c>
      <c r="AI268">
        <v>1024.8105</v>
      </c>
      <c r="AJ268">
        <v>1025.54</v>
      </c>
      <c r="AK268">
        <v>1026.2695000000001</v>
      </c>
      <c r="AL268">
        <v>1026.999</v>
      </c>
      <c r="AM268">
        <v>1027.7285000000002</v>
      </c>
      <c r="AN268">
        <v>1028.4580000000001</v>
      </c>
      <c r="AO268">
        <v>1029.0676666666668</v>
      </c>
      <c r="AP268">
        <v>1029.6773333333333</v>
      </c>
      <c r="AQ268">
        <v>1030.287</v>
      </c>
      <c r="AR268">
        <v>1030.8966666666668</v>
      </c>
      <c r="AS268">
        <v>1031.5063333333333</v>
      </c>
      <c r="AT268">
        <v>1032.116</v>
      </c>
      <c r="AU268">
        <v>1032.6320000000001</v>
      </c>
      <c r="AV268">
        <v>1033.1479999999999</v>
      </c>
      <c r="AW268">
        <v>1033.664</v>
      </c>
      <c r="AX268">
        <v>1034.1799999999998</v>
      </c>
      <c r="AY268">
        <v>1034.6959999999999</v>
      </c>
      <c r="AZ268">
        <v>1035.1354999999999</v>
      </c>
      <c r="BA268">
        <v>1035.5749999999998</v>
      </c>
      <c r="BB268">
        <v>1036.0145</v>
      </c>
      <c r="BC268">
        <v>1036.454</v>
      </c>
      <c r="BD268">
        <v>1036.8326666666667</v>
      </c>
      <c r="BE268">
        <v>1037.2113333333332</v>
      </c>
      <c r="BF268">
        <v>1037.5899999999999</v>
      </c>
      <c r="BG268">
        <v>1037.9186666666667</v>
      </c>
      <c r="BH268">
        <v>1038.2473333333332</v>
      </c>
      <c r="BI268">
        <v>1038.576</v>
      </c>
      <c r="BJ268">
        <v>1038.8546666666666</v>
      </c>
      <c r="BK268">
        <v>1039.1333333333334</v>
      </c>
      <c r="BL268">
        <v>1039.412</v>
      </c>
    </row>
    <row r="269" spans="6:64" x14ac:dyDescent="0.25">
      <c r="F269">
        <v>25</v>
      </c>
      <c r="G269">
        <v>996.95</v>
      </c>
      <c r="H269">
        <v>998.04300000000001</v>
      </c>
      <c r="I269">
        <v>999.13600000000008</v>
      </c>
      <c r="J269">
        <v>1000.229</v>
      </c>
      <c r="K269">
        <v>1001.322</v>
      </c>
      <c r="L269">
        <v>1002.4150000000001</v>
      </c>
      <c r="M269">
        <v>1003.508</v>
      </c>
      <c r="N269">
        <v>1004.601</v>
      </c>
      <c r="O269">
        <v>1005.6940000000001</v>
      </c>
      <c r="P269">
        <v>1006.787</v>
      </c>
      <c r="Q269">
        <v>1007.88</v>
      </c>
      <c r="R269">
        <v>1008.9730000000001</v>
      </c>
      <c r="S269">
        <v>1010.066</v>
      </c>
      <c r="T269">
        <v>1011.159</v>
      </c>
      <c r="U269">
        <v>1012.2520000000001</v>
      </c>
      <c r="V269">
        <v>1013.345</v>
      </c>
      <c r="W269">
        <v>1014.2195</v>
      </c>
      <c r="X269">
        <v>1015.0940000000001</v>
      </c>
      <c r="Y269">
        <v>1015.9684999999999</v>
      </c>
      <c r="Z269">
        <v>1016.843</v>
      </c>
      <c r="AA269">
        <v>1017.7175</v>
      </c>
      <c r="AB269">
        <v>1018.592</v>
      </c>
      <c r="AC269">
        <v>1019.4665</v>
      </c>
      <c r="AD269">
        <v>1020.3409999999999</v>
      </c>
      <c r="AE269">
        <v>1021.2154999999999</v>
      </c>
      <c r="AF269">
        <v>1022.0899999999999</v>
      </c>
      <c r="AG269">
        <v>1022.8131249999999</v>
      </c>
      <c r="AH269">
        <v>1023.5362499999999</v>
      </c>
      <c r="AI269">
        <v>1024.2593749999999</v>
      </c>
      <c r="AJ269">
        <v>1024.9825000000001</v>
      </c>
      <c r="AK269">
        <v>1025.7056250000001</v>
      </c>
      <c r="AL269">
        <v>1026.42875</v>
      </c>
      <c r="AM269">
        <v>1027.151875</v>
      </c>
      <c r="AN269">
        <v>1027.875</v>
      </c>
      <c r="AO269">
        <v>1028.4791666666667</v>
      </c>
      <c r="AP269">
        <v>1029.0833333333333</v>
      </c>
      <c r="AQ269">
        <v>1029.6875</v>
      </c>
      <c r="AR269">
        <v>1030.2916666666667</v>
      </c>
      <c r="AS269">
        <v>1030.8958333333333</v>
      </c>
      <c r="AT269">
        <v>1031.5</v>
      </c>
      <c r="AU269">
        <v>1032.011</v>
      </c>
      <c r="AV269">
        <v>1032.5219999999999</v>
      </c>
      <c r="AW269">
        <v>1033.0329999999999</v>
      </c>
      <c r="AX269">
        <v>1033.5439999999999</v>
      </c>
      <c r="AY269">
        <v>1034.0549999999998</v>
      </c>
      <c r="AZ269">
        <v>1034.4899999999998</v>
      </c>
      <c r="BA269">
        <v>1034.925</v>
      </c>
      <c r="BB269">
        <v>1035.3600000000001</v>
      </c>
      <c r="BC269">
        <v>1035.7950000000001</v>
      </c>
      <c r="BD269">
        <v>1036.17</v>
      </c>
      <c r="BE269">
        <v>1036.5450000000001</v>
      </c>
      <c r="BF269">
        <v>1036.92</v>
      </c>
      <c r="BG269">
        <v>1037.2450000000001</v>
      </c>
      <c r="BH269">
        <v>1037.57</v>
      </c>
      <c r="BI269">
        <v>1037.895</v>
      </c>
      <c r="BJ269">
        <v>1038.17</v>
      </c>
      <c r="BK269">
        <v>1038.4449999999999</v>
      </c>
      <c r="BL269">
        <v>1038.72</v>
      </c>
    </row>
    <row r="270" spans="6:64" x14ac:dyDescent="0.25">
      <c r="F270">
        <v>26</v>
      </c>
      <c r="G270">
        <v>996.7</v>
      </c>
      <c r="H270">
        <v>997.77906666666672</v>
      </c>
      <c r="I270">
        <v>998.8581333333334</v>
      </c>
      <c r="J270">
        <v>999.93720000000008</v>
      </c>
      <c r="K270">
        <v>1001.0162666666666</v>
      </c>
      <c r="L270">
        <v>1002.0953333333333</v>
      </c>
      <c r="M270">
        <v>1003.1744</v>
      </c>
      <c r="N270">
        <v>1004.2534666666667</v>
      </c>
      <c r="O270">
        <v>1005.3325333333333</v>
      </c>
      <c r="P270">
        <v>1006.4116</v>
      </c>
      <c r="Q270">
        <v>1007.4906666666667</v>
      </c>
      <c r="R270">
        <v>1008.5697333333334</v>
      </c>
      <c r="S270">
        <v>1009.6487999999999</v>
      </c>
      <c r="T270">
        <v>1010.7278666666666</v>
      </c>
      <c r="U270">
        <v>1011.8069333333333</v>
      </c>
      <c r="V270">
        <v>1012.886</v>
      </c>
      <c r="W270">
        <v>1013.7532</v>
      </c>
      <c r="X270">
        <v>1014.6204</v>
      </c>
      <c r="Y270">
        <v>1015.4875999999999</v>
      </c>
      <c r="Z270">
        <v>1016.3548</v>
      </c>
      <c r="AA270">
        <v>1017.222</v>
      </c>
      <c r="AB270">
        <v>1018.0892</v>
      </c>
      <c r="AC270">
        <v>1018.9564</v>
      </c>
      <c r="AD270">
        <v>1019.8235999999999</v>
      </c>
      <c r="AE270">
        <v>1020.6908</v>
      </c>
      <c r="AF270">
        <v>1021.558</v>
      </c>
      <c r="AG270">
        <v>1022.27475</v>
      </c>
      <c r="AH270">
        <v>1022.9915</v>
      </c>
      <c r="AI270">
        <v>1023.7082499999999</v>
      </c>
      <c r="AJ270">
        <v>1024.425</v>
      </c>
      <c r="AK270">
        <v>1025.14175</v>
      </c>
      <c r="AL270">
        <v>1025.8584999999998</v>
      </c>
      <c r="AM270">
        <v>1026.5752499999999</v>
      </c>
      <c r="AN270">
        <v>1027.2919999999999</v>
      </c>
      <c r="AO270">
        <v>1027.8906666666667</v>
      </c>
      <c r="AP270">
        <v>1028.4893333333332</v>
      </c>
      <c r="AQ270">
        <v>1029.088</v>
      </c>
      <c r="AR270">
        <v>1029.6866666666667</v>
      </c>
      <c r="AS270">
        <v>1030.2853333333333</v>
      </c>
      <c r="AT270">
        <v>1030.884</v>
      </c>
      <c r="AU270">
        <v>1031.3900000000001</v>
      </c>
      <c r="AV270">
        <v>1031.896</v>
      </c>
      <c r="AW270">
        <v>1032.402</v>
      </c>
      <c r="AX270">
        <v>1032.9079999999999</v>
      </c>
      <c r="AY270">
        <v>1033.414</v>
      </c>
      <c r="AZ270">
        <v>1033.8444999999999</v>
      </c>
      <c r="BA270">
        <v>1034.2750000000001</v>
      </c>
      <c r="BB270">
        <v>1034.7055</v>
      </c>
      <c r="BC270">
        <v>1035.136</v>
      </c>
      <c r="BD270">
        <v>1035.5073333333332</v>
      </c>
      <c r="BE270">
        <v>1035.8786666666667</v>
      </c>
      <c r="BF270">
        <v>1036.25</v>
      </c>
      <c r="BG270">
        <v>1036.5713333333333</v>
      </c>
      <c r="BH270">
        <v>1036.8926666666666</v>
      </c>
      <c r="BI270">
        <v>1037.2139999999999</v>
      </c>
      <c r="BJ270">
        <v>1037.4853333333333</v>
      </c>
      <c r="BK270">
        <v>1037.7566666666667</v>
      </c>
      <c r="BL270">
        <v>1038.028</v>
      </c>
    </row>
    <row r="271" spans="6:64" x14ac:dyDescent="0.25">
      <c r="F271">
        <v>27</v>
      </c>
      <c r="G271">
        <v>996.45</v>
      </c>
      <c r="H271">
        <v>997.51513333333332</v>
      </c>
      <c r="I271">
        <v>998.58026666666672</v>
      </c>
      <c r="J271">
        <v>999.6454</v>
      </c>
      <c r="K271">
        <v>1000.7105333333334</v>
      </c>
      <c r="L271">
        <v>1001.7756666666667</v>
      </c>
      <c r="M271">
        <v>1002.8407999999999</v>
      </c>
      <c r="N271">
        <v>1003.9059333333333</v>
      </c>
      <c r="O271">
        <v>1004.9710666666666</v>
      </c>
      <c r="P271">
        <v>1006.0362</v>
      </c>
      <c r="Q271">
        <v>1007.1013333333333</v>
      </c>
      <c r="R271">
        <v>1008.1664666666666</v>
      </c>
      <c r="S271">
        <v>1009.2316</v>
      </c>
      <c r="T271">
        <v>1010.2967333333332</v>
      </c>
      <c r="U271">
        <v>1011.3618666666666</v>
      </c>
      <c r="V271">
        <v>1012.4269999999999</v>
      </c>
      <c r="W271">
        <v>1013.2868999999999</v>
      </c>
      <c r="X271">
        <v>1014.1467999999999</v>
      </c>
      <c r="Y271">
        <v>1015.0066999999999</v>
      </c>
      <c r="Z271">
        <v>1015.8665999999999</v>
      </c>
      <c r="AA271">
        <v>1016.7265</v>
      </c>
      <c r="AB271">
        <v>1017.5863999999999</v>
      </c>
      <c r="AC271">
        <v>1018.4463</v>
      </c>
      <c r="AD271">
        <v>1019.3062</v>
      </c>
      <c r="AE271">
        <v>1020.1660999999999</v>
      </c>
      <c r="AF271">
        <v>1021.026</v>
      </c>
      <c r="AG271">
        <v>1021.736375</v>
      </c>
      <c r="AH271">
        <v>1022.44675</v>
      </c>
      <c r="AI271">
        <v>1023.157125</v>
      </c>
      <c r="AJ271">
        <v>1023.8675000000001</v>
      </c>
      <c r="AK271">
        <v>1024.5778749999999</v>
      </c>
      <c r="AL271">
        <v>1025.2882500000001</v>
      </c>
      <c r="AM271">
        <v>1025.9986249999999</v>
      </c>
      <c r="AN271">
        <v>1026.7090000000001</v>
      </c>
      <c r="AO271">
        <v>1027.3021666666668</v>
      </c>
      <c r="AP271">
        <v>1027.8953333333334</v>
      </c>
      <c r="AQ271">
        <v>1028.4884999999999</v>
      </c>
      <c r="AR271">
        <v>1029.0816666666667</v>
      </c>
      <c r="AS271">
        <v>1029.6748333333335</v>
      </c>
      <c r="AT271">
        <v>1030.268</v>
      </c>
      <c r="AU271">
        <v>1030.769</v>
      </c>
      <c r="AV271">
        <v>1031.27</v>
      </c>
      <c r="AW271">
        <v>1031.771</v>
      </c>
      <c r="AX271">
        <v>1032.2719999999999</v>
      </c>
      <c r="AY271">
        <v>1032.7729999999999</v>
      </c>
      <c r="AZ271">
        <v>1033.1989999999998</v>
      </c>
      <c r="BA271">
        <v>1033.625</v>
      </c>
      <c r="BB271">
        <v>1034.0509999999999</v>
      </c>
      <c r="BC271">
        <v>1034.4769999999999</v>
      </c>
      <c r="BD271">
        <v>1034.8446666666666</v>
      </c>
      <c r="BE271">
        <v>1035.2123333333332</v>
      </c>
      <c r="BF271">
        <v>1035.58</v>
      </c>
      <c r="BG271">
        <v>1035.8976666666665</v>
      </c>
      <c r="BH271">
        <v>1036.2153333333333</v>
      </c>
      <c r="BI271">
        <v>1036.5329999999999</v>
      </c>
      <c r="BJ271">
        <v>1036.8006666666665</v>
      </c>
      <c r="BK271">
        <v>1037.0683333333334</v>
      </c>
      <c r="BL271">
        <v>1037.336</v>
      </c>
    </row>
    <row r="272" spans="6:64" x14ac:dyDescent="0.25">
      <c r="F272">
        <v>28</v>
      </c>
      <c r="G272">
        <v>996.2</v>
      </c>
      <c r="H272">
        <v>997.25120000000004</v>
      </c>
      <c r="I272">
        <v>998.30240000000003</v>
      </c>
      <c r="J272">
        <v>999.35360000000003</v>
      </c>
      <c r="K272">
        <v>1000.4048</v>
      </c>
      <c r="L272">
        <v>1001.456</v>
      </c>
      <c r="M272">
        <v>1002.5072</v>
      </c>
      <c r="N272">
        <v>1003.5584</v>
      </c>
      <c r="O272">
        <v>1004.6096</v>
      </c>
      <c r="P272">
        <v>1005.6608</v>
      </c>
      <c r="Q272">
        <v>1006.712</v>
      </c>
      <c r="R272">
        <v>1007.7632</v>
      </c>
      <c r="S272">
        <v>1008.8144</v>
      </c>
      <c r="T272">
        <v>1009.8656</v>
      </c>
      <c r="U272">
        <v>1010.9168</v>
      </c>
      <c r="V272">
        <v>1011.968</v>
      </c>
      <c r="W272">
        <v>1012.8206</v>
      </c>
      <c r="X272">
        <v>1013.6732</v>
      </c>
      <c r="Y272">
        <v>1014.5257999999999</v>
      </c>
      <c r="Z272">
        <v>1015.3783999999999</v>
      </c>
      <c r="AA272">
        <v>1016.231</v>
      </c>
      <c r="AB272">
        <v>1017.0835999999999</v>
      </c>
      <c r="AC272">
        <v>1017.9361999999999</v>
      </c>
      <c r="AD272">
        <v>1018.7887999999999</v>
      </c>
      <c r="AE272">
        <v>1019.6414</v>
      </c>
      <c r="AF272">
        <v>1020.4939999999999</v>
      </c>
      <c r="AG272">
        <v>1021.1979999999999</v>
      </c>
      <c r="AH272">
        <v>1021.9019999999999</v>
      </c>
      <c r="AI272">
        <v>1022.606</v>
      </c>
      <c r="AJ272">
        <v>1023.31</v>
      </c>
      <c r="AK272">
        <v>1024.0139999999999</v>
      </c>
      <c r="AL272">
        <v>1024.7179999999998</v>
      </c>
      <c r="AM272">
        <v>1025.422</v>
      </c>
      <c r="AN272">
        <v>1026.126</v>
      </c>
      <c r="AO272">
        <v>1026.7136666666665</v>
      </c>
      <c r="AP272">
        <v>1027.3013333333333</v>
      </c>
      <c r="AQ272">
        <v>1027.8890000000001</v>
      </c>
      <c r="AR272">
        <v>1028.4766666666667</v>
      </c>
      <c r="AS272">
        <v>1029.0643333333333</v>
      </c>
      <c r="AT272">
        <v>1029.652</v>
      </c>
      <c r="AU272">
        <v>1030.1479999999999</v>
      </c>
      <c r="AV272">
        <v>1030.644</v>
      </c>
      <c r="AW272">
        <v>1031.1399999999999</v>
      </c>
      <c r="AX272">
        <v>1031.636</v>
      </c>
      <c r="AY272">
        <v>1032.1319999999998</v>
      </c>
      <c r="AZ272">
        <v>1032.5535</v>
      </c>
      <c r="BA272">
        <v>1032.9749999999999</v>
      </c>
      <c r="BB272">
        <v>1033.3964999999998</v>
      </c>
      <c r="BC272">
        <v>1033.818</v>
      </c>
      <c r="BD272">
        <v>1034.182</v>
      </c>
      <c r="BE272">
        <v>1034.5459999999998</v>
      </c>
      <c r="BF272">
        <v>1034.9099999999999</v>
      </c>
      <c r="BG272">
        <v>1035.2239999999999</v>
      </c>
      <c r="BH272">
        <v>1035.538</v>
      </c>
      <c r="BI272">
        <v>1035.8520000000001</v>
      </c>
      <c r="BJ272">
        <v>1036.116</v>
      </c>
      <c r="BK272">
        <v>1036.3800000000001</v>
      </c>
      <c r="BL272">
        <v>1036.644</v>
      </c>
    </row>
    <row r="273" spans="6:64" x14ac:dyDescent="0.25">
      <c r="F273">
        <v>29</v>
      </c>
      <c r="G273">
        <v>995.95</v>
      </c>
      <c r="H273">
        <v>996.98726666666676</v>
      </c>
      <c r="I273">
        <v>998.02453333333335</v>
      </c>
      <c r="J273">
        <v>999.06180000000006</v>
      </c>
      <c r="K273">
        <v>1000.0990666666667</v>
      </c>
      <c r="L273">
        <v>1001.1363333333334</v>
      </c>
      <c r="M273">
        <v>1002.1736000000001</v>
      </c>
      <c r="N273">
        <v>1003.2108666666667</v>
      </c>
      <c r="O273">
        <v>1004.2481333333334</v>
      </c>
      <c r="P273">
        <v>1005.2854</v>
      </c>
      <c r="Q273">
        <v>1006.3226666666667</v>
      </c>
      <c r="R273">
        <v>1007.3599333333334</v>
      </c>
      <c r="S273">
        <v>1008.3972</v>
      </c>
      <c r="T273">
        <v>1009.4344666666667</v>
      </c>
      <c r="U273">
        <v>1010.4717333333333</v>
      </c>
      <c r="V273">
        <v>1011.509</v>
      </c>
      <c r="W273">
        <v>1012.3543</v>
      </c>
      <c r="X273">
        <v>1013.1996</v>
      </c>
      <c r="Y273">
        <v>1014.0449</v>
      </c>
      <c r="Z273">
        <v>1014.8902</v>
      </c>
      <c r="AA273">
        <v>1015.7355</v>
      </c>
      <c r="AB273">
        <v>1016.5808</v>
      </c>
      <c r="AC273">
        <v>1017.4261</v>
      </c>
      <c r="AD273">
        <v>1018.2714</v>
      </c>
      <c r="AE273">
        <v>1019.1167</v>
      </c>
      <c r="AF273">
        <v>1019.962</v>
      </c>
      <c r="AG273">
        <v>1020.659625</v>
      </c>
      <c r="AH273">
        <v>1021.35725</v>
      </c>
      <c r="AI273">
        <v>1022.054875</v>
      </c>
      <c r="AJ273">
        <v>1022.7525000000001</v>
      </c>
      <c r="AK273">
        <v>1023.4501250000001</v>
      </c>
      <c r="AL273">
        <v>1024.1477500000001</v>
      </c>
      <c r="AM273">
        <v>1024.8453750000001</v>
      </c>
      <c r="AN273">
        <v>1025.5430000000001</v>
      </c>
      <c r="AO273">
        <v>1026.1251666666667</v>
      </c>
      <c r="AP273">
        <v>1026.7073333333335</v>
      </c>
      <c r="AQ273">
        <v>1027.2895000000001</v>
      </c>
      <c r="AR273">
        <v>1027.8716666666667</v>
      </c>
      <c r="AS273">
        <v>1028.4538333333335</v>
      </c>
      <c r="AT273">
        <v>1029.0360000000001</v>
      </c>
      <c r="AU273">
        <v>1029.527</v>
      </c>
      <c r="AV273">
        <v>1030.018</v>
      </c>
      <c r="AW273">
        <v>1030.509</v>
      </c>
      <c r="AX273">
        <v>1031</v>
      </c>
      <c r="AY273">
        <v>1031.491</v>
      </c>
      <c r="AZ273">
        <v>1031.9079999999999</v>
      </c>
      <c r="BA273">
        <v>1032.325</v>
      </c>
      <c r="BB273">
        <v>1032.7420000000002</v>
      </c>
      <c r="BC273">
        <v>1033.1590000000001</v>
      </c>
      <c r="BD273">
        <v>1033.5193333333334</v>
      </c>
      <c r="BE273">
        <v>1033.8796666666667</v>
      </c>
      <c r="BF273">
        <v>1034.24</v>
      </c>
      <c r="BG273">
        <v>1034.5503333333334</v>
      </c>
      <c r="BH273">
        <v>1034.8606666666667</v>
      </c>
      <c r="BI273">
        <v>1035.171</v>
      </c>
      <c r="BJ273">
        <v>1035.4313333333334</v>
      </c>
      <c r="BK273">
        <v>1035.6916666666666</v>
      </c>
      <c r="BL273">
        <v>1035.952</v>
      </c>
    </row>
    <row r="274" spans="6:64" x14ac:dyDescent="0.25">
      <c r="F274">
        <v>30</v>
      </c>
      <c r="G274">
        <v>995.7</v>
      </c>
      <c r="H274">
        <v>996.72333333333336</v>
      </c>
      <c r="I274">
        <v>997.74666666666667</v>
      </c>
      <c r="J274">
        <v>998.77</v>
      </c>
      <c r="K274">
        <v>999.79333333333341</v>
      </c>
      <c r="L274">
        <v>1000.8166666666667</v>
      </c>
      <c r="M274">
        <v>1001.84</v>
      </c>
      <c r="N274">
        <v>1002.8633333333333</v>
      </c>
      <c r="O274">
        <v>1003.8866666666667</v>
      </c>
      <c r="P274">
        <v>1004.91</v>
      </c>
      <c r="Q274">
        <v>1005.9333333333333</v>
      </c>
      <c r="R274">
        <v>1006.9566666666666</v>
      </c>
      <c r="S274">
        <v>1007.98</v>
      </c>
      <c r="T274">
        <v>1009.0033333333333</v>
      </c>
      <c r="U274">
        <v>1010.0266666666666</v>
      </c>
      <c r="V274">
        <v>1011.05</v>
      </c>
      <c r="W274">
        <v>1011.8879999999999</v>
      </c>
      <c r="X274">
        <v>1012.726</v>
      </c>
      <c r="Y274">
        <v>1013.564</v>
      </c>
      <c r="Z274">
        <v>1014.4019999999999</v>
      </c>
      <c r="AA274">
        <v>1015.24</v>
      </c>
      <c r="AB274">
        <v>1016.078</v>
      </c>
      <c r="AC274">
        <v>1016.9159999999999</v>
      </c>
      <c r="AD274">
        <v>1017.7539999999999</v>
      </c>
      <c r="AE274">
        <v>1018.592</v>
      </c>
      <c r="AF274">
        <v>1019.43</v>
      </c>
      <c r="AG274">
        <v>1020.1212499999999</v>
      </c>
      <c r="AH274">
        <v>1020.8125</v>
      </c>
      <c r="AI274">
        <v>1021.50375</v>
      </c>
      <c r="AJ274">
        <v>1022.1949999999999</v>
      </c>
      <c r="AK274">
        <v>1022.88625</v>
      </c>
      <c r="AL274">
        <v>1023.5775</v>
      </c>
      <c r="AM274">
        <v>1024.26875</v>
      </c>
      <c r="AN274">
        <v>1024.96</v>
      </c>
      <c r="AO274">
        <v>1025.5366666666666</v>
      </c>
      <c r="AP274">
        <v>1026.1133333333335</v>
      </c>
      <c r="AQ274">
        <v>1026.69</v>
      </c>
      <c r="AR274">
        <v>1027.2666666666667</v>
      </c>
      <c r="AS274">
        <v>1027.8433333333335</v>
      </c>
      <c r="AT274">
        <v>1028.42</v>
      </c>
      <c r="AU274">
        <v>1028.9059999999999</v>
      </c>
      <c r="AV274">
        <v>1029.3920000000001</v>
      </c>
      <c r="AW274">
        <v>1029.8779999999999</v>
      </c>
      <c r="AX274">
        <v>1030.364</v>
      </c>
      <c r="AY274">
        <v>1030.8499999999999</v>
      </c>
      <c r="AZ274">
        <v>1031.2624999999998</v>
      </c>
      <c r="BA274">
        <v>1031.675</v>
      </c>
      <c r="BB274">
        <v>1032.0875000000001</v>
      </c>
      <c r="BC274">
        <v>1032.5</v>
      </c>
      <c r="BD274">
        <v>1032.8566666666666</v>
      </c>
      <c r="BE274">
        <v>1033.2133333333334</v>
      </c>
      <c r="BF274">
        <v>1033.57</v>
      </c>
      <c r="BG274">
        <v>1033.8766666666666</v>
      </c>
      <c r="BH274">
        <v>1034.1833333333334</v>
      </c>
      <c r="BI274">
        <v>1034.49</v>
      </c>
      <c r="BJ274">
        <v>1034.7466666666667</v>
      </c>
      <c r="BK274">
        <v>1035.0033333333333</v>
      </c>
      <c r="BL274">
        <v>1035.26</v>
      </c>
    </row>
    <row r="275" spans="6:64" x14ac:dyDescent="0.25">
      <c r="F275">
        <v>31</v>
      </c>
      <c r="G275">
        <v>995.35</v>
      </c>
      <c r="H275">
        <v>996.36326666666673</v>
      </c>
      <c r="I275">
        <v>997.37653333333333</v>
      </c>
      <c r="J275">
        <v>998.38980000000004</v>
      </c>
      <c r="K275">
        <v>999.40306666666663</v>
      </c>
      <c r="L275">
        <v>1000.4163333333333</v>
      </c>
      <c r="M275">
        <v>1001.4296000000001</v>
      </c>
      <c r="N275">
        <v>1002.4428666666666</v>
      </c>
      <c r="O275">
        <v>1003.4561333333334</v>
      </c>
      <c r="P275">
        <v>1004.4694</v>
      </c>
      <c r="Q275">
        <v>1005.4826666666667</v>
      </c>
      <c r="R275">
        <v>1006.4959333333334</v>
      </c>
      <c r="S275">
        <v>1007.5092</v>
      </c>
      <c r="T275">
        <v>1008.5224666666667</v>
      </c>
      <c r="U275">
        <v>1009.5357333333333</v>
      </c>
      <c r="V275">
        <v>1010.549</v>
      </c>
      <c r="W275">
        <v>1011.3801</v>
      </c>
      <c r="X275">
        <v>1012.2112</v>
      </c>
      <c r="Y275">
        <v>1013.0423</v>
      </c>
      <c r="Z275">
        <v>1013.8733999999999</v>
      </c>
      <c r="AA275">
        <v>1014.7044999999999</v>
      </c>
      <c r="AB275">
        <v>1015.5355999999999</v>
      </c>
      <c r="AC275">
        <v>1016.3666999999999</v>
      </c>
      <c r="AD275">
        <v>1017.1977999999999</v>
      </c>
      <c r="AE275">
        <v>1018.0288999999999</v>
      </c>
      <c r="AF275">
        <v>1018.8599999999999</v>
      </c>
      <c r="AG275">
        <v>1019.5452499999999</v>
      </c>
      <c r="AH275">
        <v>1020.2304999999999</v>
      </c>
      <c r="AI275">
        <v>1020.91575</v>
      </c>
      <c r="AJ275">
        <v>1021.601</v>
      </c>
      <c r="AK275">
        <v>1022.28625</v>
      </c>
      <c r="AL275">
        <v>1022.9715000000001</v>
      </c>
      <c r="AM275">
        <v>1023.6567500000001</v>
      </c>
      <c r="AN275">
        <v>1024.3420000000001</v>
      </c>
      <c r="AO275">
        <v>1024.9135000000001</v>
      </c>
      <c r="AP275">
        <v>1025.4850000000001</v>
      </c>
      <c r="AQ275">
        <v>1026.0565000000001</v>
      </c>
      <c r="AR275">
        <v>1026.6279999999999</v>
      </c>
      <c r="AS275">
        <v>1027.1994999999999</v>
      </c>
      <c r="AT275">
        <v>1027.771</v>
      </c>
      <c r="AU275">
        <v>1028.2523999999999</v>
      </c>
      <c r="AV275">
        <v>1028.7338</v>
      </c>
      <c r="AW275">
        <v>1029.2151999999999</v>
      </c>
      <c r="AX275">
        <v>1029.6966</v>
      </c>
      <c r="AY275">
        <v>1030.1779999999999</v>
      </c>
      <c r="AZ275">
        <v>1030.5864999999999</v>
      </c>
      <c r="BA275">
        <v>1030.9949999999999</v>
      </c>
      <c r="BB275">
        <v>1031.4034999999999</v>
      </c>
      <c r="BC275">
        <v>1031.8119999999999</v>
      </c>
      <c r="BD275">
        <v>1032.165</v>
      </c>
      <c r="BE275">
        <v>1032.5179999999998</v>
      </c>
      <c r="BF275">
        <v>1032.8709999999999</v>
      </c>
      <c r="BG275">
        <v>1033.1743333333332</v>
      </c>
      <c r="BH275">
        <v>1033.4776666666667</v>
      </c>
      <c r="BI275">
        <v>1033.7809999999999</v>
      </c>
      <c r="BJ275">
        <v>1034.0346666666667</v>
      </c>
      <c r="BK275">
        <v>1034.2883333333332</v>
      </c>
      <c r="BL275">
        <v>1034.5419999999999</v>
      </c>
    </row>
    <row r="276" spans="6:64" x14ac:dyDescent="0.25">
      <c r="F276">
        <v>32</v>
      </c>
      <c r="G276">
        <v>995</v>
      </c>
      <c r="H276">
        <v>996.00319999999999</v>
      </c>
      <c r="I276">
        <v>997.00639999999999</v>
      </c>
      <c r="J276">
        <v>998.00959999999998</v>
      </c>
      <c r="K276">
        <v>999.01279999999997</v>
      </c>
      <c r="L276">
        <v>1000.016</v>
      </c>
      <c r="M276">
        <v>1001.0192</v>
      </c>
      <c r="N276">
        <v>1002.0223999999999</v>
      </c>
      <c r="O276">
        <v>1003.0256000000001</v>
      </c>
      <c r="P276">
        <v>1004.0288</v>
      </c>
      <c r="Q276">
        <v>1005.032</v>
      </c>
      <c r="R276">
        <v>1006.0352</v>
      </c>
      <c r="S276">
        <v>1007.0384</v>
      </c>
      <c r="T276">
        <v>1008.0416</v>
      </c>
      <c r="U276">
        <v>1009.0448</v>
      </c>
      <c r="V276">
        <v>1010.048</v>
      </c>
      <c r="W276">
        <v>1010.8722</v>
      </c>
      <c r="X276">
        <v>1011.6964</v>
      </c>
      <c r="Y276">
        <v>1012.5205999999999</v>
      </c>
      <c r="Z276">
        <v>1013.3448</v>
      </c>
      <c r="AA276">
        <v>1014.169</v>
      </c>
      <c r="AB276">
        <v>1014.9932</v>
      </c>
      <c r="AC276">
        <v>1015.8174</v>
      </c>
      <c r="AD276">
        <v>1016.6415999999999</v>
      </c>
      <c r="AE276">
        <v>1017.4657999999999</v>
      </c>
      <c r="AF276">
        <v>1018.29</v>
      </c>
      <c r="AG276">
        <v>1018.96925</v>
      </c>
      <c r="AH276">
        <v>1019.6485</v>
      </c>
      <c r="AI276">
        <v>1020.32775</v>
      </c>
      <c r="AJ276">
        <v>1021.0070000000001</v>
      </c>
      <c r="AK276">
        <v>1021.68625</v>
      </c>
      <c r="AL276">
        <v>1022.3655</v>
      </c>
      <c r="AM276">
        <v>1023.04475</v>
      </c>
      <c r="AN276">
        <v>1023.724</v>
      </c>
      <c r="AO276">
        <v>1024.2903333333334</v>
      </c>
      <c r="AP276">
        <v>1024.8566666666668</v>
      </c>
      <c r="AQ276">
        <v>1025.423</v>
      </c>
      <c r="AR276">
        <v>1025.9893333333334</v>
      </c>
      <c r="AS276">
        <v>1026.5556666666666</v>
      </c>
      <c r="AT276">
        <v>1027.1220000000001</v>
      </c>
      <c r="AU276">
        <v>1027.5988</v>
      </c>
      <c r="AV276">
        <v>1028.0755999999999</v>
      </c>
      <c r="AW276">
        <v>1028.5524</v>
      </c>
      <c r="AX276">
        <v>1029.0291999999999</v>
      </c>
      <c r="AY276">
        <v>1029.5059999999999</v>
      </c>
      <c r="AZ276">
        <v>1029.9105</v>
      </c>
      <c r="BA276">
        <v>1030.3150000000001</v>
      </c>
      <c r="BB276">
        <v>1030.7194999999999</v>
      </c>
      <c r="BC276">
        <v>1031.124</v>
      </c>
      <c r="BD276">
        <v>1031.4733333333334</v>
      </c>
      <c r="BE276">
        <v>1031.8226666666667</v>
      </c>
      <c r="BF276">
        <v>1032.172</v>
      </c>
      <c r="BG276">
        <v>1032.472</v>
      </c>
      <c r="BH276">
        <v>1032.7720000000002</v>
      </c>
      <c r="BI276">
        <v>1033.0720000000001</v>
      </c>
      <c r="BJ276">
        <v>1033.3226666666667</v>
      </c>
      <c r="BK276">
        <v>1033.5733333333335</v>
      </c>
      <c r="BL276">
        <v>1033.8240000000001</v>
      </c>
    </row>
    <row r="277" spans="6:64" x14ac:dyDescent="0.25">
      <c r="F277">
        <v>33</v>
      </c>
      <c r="G277">
        <v>994.65000000000009</v>
      </c>
      <c r="H277">
        <v>995.64313333333337</v>
      </c>
      <c r="I277">
        <v>996.63626666666676</v>
      </c>
      <c r="J277">
        <v>997.62940000000003</v>
      </c>
      <c r="K277">
        <v>998.62253333333342</v>
      </c>
      <c r="L277">
        <v>999.6156666666667</v>
      </c>
      <c r="M277">
        <v>1000.6088</v>
      </c>
      <c r="N277">
        <v>1001.6019333333334</v>
      </c>
      <c r="O277">
        <v>1002.5950666666666</v>
      </c>
      <c r="P277">
        <v>1003.5882</v>
      </c>
      <c r="Q277">
        <v>1004.5813333333333</v>
      </c>
      <c r="R277">
        <v>1005.5744666666666</v>
      </c>
      <c r="S277">
        <v>1006.5676</v>
      </c>
      <c r="T277">
        <v>1007.5607333333332</v>
      </c>
      <c r="U277">
        <v>1008.5538666666666</v>
      </c>
      <c r="V277">
        <v>1009.5469999999999</v>
      </c>
      <c r="W277">
        <v>1010.3643</v>
      </c>
      <c r="X277">
        <v>1011.1815999999999</v>
      </c>
      <c r="Y277">
        <v>1011.9988999999999</v>
      </c>
      <c r="Z277">
        <v>1012.8162</v>
      </c>
      <c r="AA277">
        <v>1013.6334999999999</v>
      </c>
      <c r="AB277">
        <v>1014.4508</v>
      </c>
      <c r="AC277">
        <v>1015.2681</v>
      </c>
      <c r="AD277">
        <v>1016.0854</v>
      </c>
      <c r="AE277">
        <v>1016.9027</v>
      </c>
      <c r="AF277">
        <v>1017.72</v>
      </c>
      <c r="AG277">
        <v>1018.3932500000001</v>
      </c>
      <c r="AH277">
        <v>1019.0665</v>
      </c>
      <c r="AI277">
        <v>1019.73975</v>
      </c>
      <c r="AJ277">
        <v>1020.413</v>
      </c>
      <c r="AK277">
        <v>1021.0862500000001</v>
      </c>
      <c r="AL277">
        <v>1021.7595</v>
      </c>
      <c r="AM277">
        <v>1022.4327499999999</v>
      </c>
      <c r="AN277">
        <v>1023.106</v>
      </c>
      <c r="AO277">
        <v>1023.6671666666666</v>
      </c>
      <c r="AP277">
        <v>1024.2283333333332</v>
      </c>
      <c r="AQ277">
        <v>1024.7894999999999</v>
      </c>
      <c r="AR277">
        <v>1025.3506666666667</v>
      </c>
      <c r="AS277">
        <v>1025.9118333333333</v>
      </c>
      <c r="AT277">
        <v>1026.473</v>
      </c>
      <c r="AU277">
        <v>1026.9451999999999</v>
      </c>
      <c r="AV277">
        <v>1027.4174</v>
      </c>
      <c r="AW277">
        <v>1027.8896</v>
      </c>
      <c r="AX277">
        <v>1028.3618000000001</v>
      </c>
      <c r="AY277">
        <v>1028.8340000000001</v>
      </c>
      <c r="AZ277">
        <v>1029.2345</v>
      </c>
      <c r="BA277">
        <v>1029.635</v>
      </c>
      <c r="BB277">
        <v>1030.0355</v>
      </c>
      <c r="BC277">
        <v>1030.4359999999999</v>
      </c>
      <c r="BD277">
        <v>1030.7816666666665</v>
      </c>
      <c r="BE277">
        <v>1031.1273333333334</v>
      </c>
      <c r="BF277">
        <v>1031.473</v>
      </c>
      <c r="BG277">
        <v>1031.7696666666666</v>
      </c>
      <c r="BH277">
        <v>1032.0663333333334</v>
      </c>
      <c r="BI277">
        <v>1032.3630000000001</v>
      </c>
      <c r="BJ277">
        <v>1032.6106666666667</v>
      </c>
      <c r="BK277">
        <v>1032.8583333333333</v>
      </c>
      <c r="BL277">
        <v>1033.106</v>
      </c>
    </row>
    <row r="278" spans="6:64" x14ac:dyDescent="0.25">
      <c r="F278">
        <v>34</v>
      </c>
      <c r="G278">
        <v>994.30000000000007</v>
      </c>
      <c r="H278">
        <v>995.28306666666674</v>
      </c>
      <c r="I278">
        <v>996.26613333333341</v>
      </c>
      <c r="J278">
        <v>997.24920000000009</v>
      </c>
      <c r="K278">
        <v>998.23226666666665</v>
      </c>
      <c r="L278">
        <v>999.21533333333332</v>
      </c>
      <c r="M278">
        <v>1000.1984</v>
      </c>
      <c r="N278">
        <v>1001.1814666666667</v>
      </c>
      <c r="O278">
        <v>1002.1645333333333</v>
      </c>
      <c r="P278">
        <v>1003.1476</v>
      </c>
      <c r="Q278">
        <v>1004.1306666666667</v>
      </c>
      <c r="R278">
        <v>1005.1137333333334</v>
      </c>
      <c r="S278">
        <v>1006.0967999999999</v>
      </c>
      <c r="T278">
        <v>1007.0798666666666</v>
      </c>
      <c r="U278">
        <v>1008.0629333333333</v>
      </c>
      <c r="V278">
        <v>1009.0459999999999</v>
      </c>
      <c r="W278">
        <v>1009.8563999999999</v>
      </c>
      <c r="X278">
        <v>1010.6668</v>
      </c>
      <c r="Y278">
        <v>1011.4771999999999</v>
      </c>
      <c r="Z278">
        <v>1012.2876</v>
      </c>
      <c r="AA278">
        <v>1013.098</v>
      </c>
      <c r="AB278">
        <v>1013.9083999999999</v>
      </c>
      <c r="AC278">
        <v>1014.7188</v>
      </c>
      <c r="AD278">
        <v>1015.5291999999999</v>
      </c>
      <c r="AE278">
        <v>1016.3396</v>
      </c>
      <c r="AF278">
        <v>1017.15</v>
      </c>
      <c r="AG278">
        <v>1017.8172499999999</v>
      </c>
      <c r="AH278">
        <v>1018.4845</v>
      </c>
      <c r="AI278">
        <v>1019.15175</v>
      </c>
      <c r="AJ278">
        <v>1019.819</v>
      </c>
      <c r="AK278">
        <v>1020.48625</v>
      </c>
      <c r="AL278">
        <v>1021.1535</v>
      </c>
      <c r="AM278">
        <v>1021.8207500000001</v>
      </c>
      <c r="AN278">
        <v>1022.4880000000001</v>
      </c>
      <c r="AO278">
        <v>1023.0440000000001</v>
      </c>
      <c r="AP278">
        <v>1023.6</v>
      </c>
      <c r="AQ278">
        <v>1024.1559999999999</v>
      </c>
      <c r="AR278">
        <v>1024.712</v>
      </c>
      <c r="AS278">
        <v>1025.268</v>
      </c>
      <c r="AT278">
        <v>1025.8240000000001</v>
      </c>
      <c r="AU278">
        <v>1026.2916</v>
      </c>
      <c r="AV278">
        <v>1026.7592</v>
      </c>
      <c r="AW278">
        <v>1027.2268000000001</v>
      </c>
      <c r="AX278">
        <v>1027.6944000000001</v>
      </c>
      <c r="AY278">
        <v>1028.162</v>
      </c>
      <c r="AZ278">
        <v>1028.5585000000001</v>
      </c>
      <c r="BA278">
        <v>1028.9549999999999</v>
      </c>
      <c r="BB278">
        <v>1029.3515</v>
      </c>
      <c r="BC278">
        <v>1029.748</v>
      </c>
      <c r="BD278">
        <v>1030.0899999999999</v>
      </c>
      <c r="BE278">
        <v>1030.432</v>
      </c>
      <c r="BF278">
        <v>1030.7739999999999</v>
      </c>
      <c r="BG278">
        <v>1031.0673333333332</v>
      </c>
      <c r="BH278">
        <v>1031.3606666666667</v>
      </c>
      <c r="BI278">
        <v>1031.654</v>
      </c>
      <c r="BJ278">
        <v>1031.8986666666667</v>
      </c>
      <c r="BK278">
        <v>1032.1433333333332</v>
      </c>
      <c r="BL278">
        <v>1032.3879999999999</v>
      </c>
    </row>
    <row r="279" spans="6:64" x14ac:dyDescent="0.25">
      <c r="F279">
        <v>35</v>
      </c>
      <c r="G279">
        <v>993.95</v>
      </c>
      <c r="H279">
        <v>994.923</v>
      </c>
      <c r="I279">
        <v>995.89600000000007</v>
      </c>
      <c r="J279">
        <v>996.86900000000003</v>
      </c>
      <c r="K279">
        <v>997.84199999999998</v>
      </c>
      <c r="L279">
        <v>998.81500000000005</v>
      </c>
      <c r="M279">
        <v>999.78800000000001</v>
      </c>
      <c r="N279">
        <v>1000.761</v>
      </c>
      <c r="O279">
        <v>1001.734</v>
      </c>
      <c r="P279">
        <v>1002.707</v>
      </c>
      <c r="Q279">
        <v>1003.68</v>
      </c>
      <c r="R279">
        <v>1004.653</v>
      </c>
      <c r="S279">
        <v>1005.626</v>
      </c>
      <c r="T279">
        <v>1006.5989999999999</v>
      </c>
      <c r="U279">
        <v>1007.572</v>
      </c>
      <c r="V279">
        <v>1008.545</v>
      </c>
      <c r="W279">
        <v>1009.3484999999999</v>
      </c>
      <c r="X279">
        <v>1010.1519999999999</v>
      </c>
      <c r="Y279">
        <v>1010.9554999999999</v>
      </c>
      <c r="Z279">
        <v>1011.7589999999999</v>
      </c>
      <c r="AA279">
        <v>1012.5625</v>
      </c>
      <c r="AB279">
        <v>1013.366</v>
      </c>
      <c r="AC279">
        <v>1014.1695</v>
      </c>
      <c r="AD279">
        <v>1014.973</v>
      </c>
      <c r="AE279">
        <v>1015.7764999999999</v>
      </c>
      <c r="AF279">
        <v>1016.5799999999999</v>
      </c>
      <c r="AG279">
        <v>1017.2412499999999</v>
      </c>
      <c r="AH279">
        <v>1017.9024999999999</v>
      </c>
      <c r="AI279">
        <v>1018.5637499999999</v>
      </c>
      <c r="AJ279">
        <v>1019.2249999999999</v>
      </c>
      <c r="AK279">
        <v>1019.88625</v>
      </c>
      <c r="AL279">
        <v>1020.5475</v>
      </c>
      <c r="AM279">
        <v>1021.20875</v>
      </c>
      <c r="AN279">
        <v>1021.87</v>
      </c>
      <c r="AO279">
        <v>1022.4208333333333</v>
      </c>
      <c r="AP279">
        <v>1022.9716666666667</v>
      </c>
      <c r="AQ279">
        <v>1023.5225</v>
      </c>
      <c r="AR279">
        <v>1024.0733333333333</v>
      </c>
      <c r="AS279">
        <v>1024.6241666666667</v>
      </c>
      <c r="AT279">
        <v>1025.175</v>
      </c>
      <c r="AU279">
        <v>1025.6379999999999</v>
      </c>
      <c r="AV279">
        <v>1026.1009999999999</v>
      </c>
      <c r="AW279">
        <v>1026.5640000000001</v>
      </c>
      <c r="AX279">
        <v>1027.027</v>
      </c>
      <c r="AY279">
        <v>1027.49</v>
      </c>
      <c r="AZ279">
        <v>1027.8824999999999</v>
      </c>
      <c r="BA279">
        <v>1028.2750000000001</v>
      </c>
      <c r="BB279">
        <v>1028.6675</v>
      </c>
      <c r="BC279">
        <v>1029.06</v>
      </c>
      <c r="BD279">
        <v>1029.3983333333333</v>
      </c>
      <c r="BE279">
        <v>1029.7366666666665</v>
      </c>
      <c r="BF279">
        <v>1030.0749999999998</v>
      </c>
      <c r="BG279">
        <v>1030.365</v>
      </c>
      <c r="BH279">
        <v>1030.655</v>
      </c>
      <c r="BI279">
        <v>1030.9450000000002</v>
      </c>
      <c r="BJ279">
        <v>1031.1866666666667</v>
      </c>
      <c r="BK279">
        <v>1031.4283333333335</v>
      </c>
      <c r="BL279">
        <v>1031.67</v>
      </c>
    </row>
    <row r="280" spans="6:64" x14ac:dyDescent="0.25">
      <c r="F280">
        <v>36</v>
      </c>
      <c r="G280">
        <v>993.6</v>
      </c>
      <c r="H280">
        <v>994.56293333333338</v>
      </c>
      <c r="I280">
        <v>995.52586666666673</v>
      </c>
      <c r="J280">
        <v>996.48879999999997</v>
      </c>
      <c r="K280">
        <v>997.45173333333332</v>
      </c>
      <c r="L280">
        <v>998.41466666666668</v>
      </c>
      <c r="M280">
        <v>999.37760000000003</v>
      </c>
      <c r="N280">
        <v>1000.3405333333334</v>
      </c>
      <c r="O280">
        <v>1001.3034666666666</v>
      </c>
      <c r="P280">
        <v>1002.2664</v>
      </c>
      <c r="Q280">
        <v>1003.2293333333333</v>
      </c>
      <c r="R280">
        <v>1004.1922666666667</v>
      </c>
      <c r="S280">
        <v>1005.1552</v>
      </c>
      <c r="T280">
        <v>1006.1181333333333</v>
      </c>
      <c r="U280">
        <v>1007.0810666666666</v>
      </c>
      <c r="V280">
        <v>1008.044</v>
      </c>
      <c r="W280">
        <v>1008.8406</v>
      </c>
      <c r="X280">
        <v>1009.6372</v>
      </c>
      <c r="Y280">
        <v>1010.4338</v>
      </c>
      <c r="Z280">
        <v>1011.2304</v>
      </c>
      <c r="AA280">
        <v>1012.027</v>
      </c>
      <c r="AB280">
        <v>1012.8235999999999</v>
      </c>
      <c r="AC280">
        <v>1013.6202</v>
      </c>
      <c r="AD280">
        <v>1014.4168</v>
      </c>
      <c r="AE280">
        <v>1015.2134</v>
      </c>
      <c r="AF280">
        <v>1016.01</v>
      </c>
      <c r="AG280">
        <v>1016.66525</v>
      </c>
      <c r="AH280">
        <v>1017.3205</v>
      </c>
      <c r="AI280">
        <v>1017.9757499999999</v>
      </c>
      <c r="AJ280">
        <v>1018.631</v>
      </c>
      <c r="AK280">
        <v>1019.28625</v>
      </c>
      <c r="AL280">
        <v>1019.9414999999999</v>
      </c>
      <c r="AM280">
        <v>1020.5967499999999</v>
      </c>
      <c r="AN280">
        <v>1021.252</v>
      </c>
      <c r="AO280">
        <v>1021.7976666666666</v>
      </c>
      <c r="AP280">
        <v>1022.3433333333334</v>
      </c>
      <c r="AQ280">
        <v>1022.889</v>
      </c>
      <c r="AR280">
        <v>1023.4346666666667</v>
      </c>
      <c r="AS280">
        <v>1023.9803333333334</v>
      </c>
      <c r="AT280">
        <v>1024.5260000000001</v>
      </c>
      <c r="AU280">
        <v>1024.9844000000001</v>
      </c>
      <c r="AV280">
        <v>1025.4428</v>
      </c>
      <c r="AW280">
        <v>1025.9012</v>
      </c>
      <c r="AX280">
        <v>1026.3596</v>
      </c>
      <c r="AY280">
        <v>1026.818</v>
      </c>
      <c r="AZ280">
        <v>1027.2065</v>
      </c>
      <c r="BA280">
        <v>1027.5949999999998</v>
      </c>
      <c r="BB280">
        <v>1027.9834999999998</v>
      </c>
      <c r="BC280">
        <v>1028.3719999999998</v>
      </c>
      <c r="BD280">
        <v>1028.7066666666665</v>
      </c>
      <c r="BE280">
        <v>1029.0413333333333</v>
      </c>
      <c r="BF280">
        <v>1029.376</v>
      </c>
      <c r="BG280">
        <v>1029.6626666666666</v>
      </c>
      <c r="BH280">
        <v>1029.9493333333335</v>
      </c>
      <c r="BI280">
        <v>1030.2360000000001</v>
      </c>
      <c r="BJ280">
        <v>1030.4746666666667</v>
      </c>
      <c r="BK280">
        <v>1030.7133333333334</v>
      </c>
      <c r="BL280">
        <v>1030.952</v>
      </c>
    </row>
    <row r="281" spans="6:64" x14ac:dyDescent="0.25">
      <c r="F281">
        <v>37</v>
      </c>
      <c r="G281">
        <v>993.25</v>
      </c>
      <c r="H281">
        <v>994.20286666666664</v>
      </c>
      <c r="I281">
        <v>995.15573333333339</v>
      </c>
      <c r="J281">
        <v>996.10860000000002</v>
      </c>
      <c r="K281">
        <v>997.06146666666666</v>
      </c>
      <c r="L281">
        <v>998.0143333333333</v>
      </c>
      <c r="M281">
        <v>998.96720000000005</v>
      </c>
      <c r="N281">
        <v>999.92006666666668</v>
      </c>
      <c r="O281">
        <v>1000.8729333333333</v>
      </c>
      <c r="P281">
        <v>1001.8258</v>
      </c>
      <c r="Q281">
        <v>1002.7786666666667</v>
      </c>
      <c r="R281">
        <v>1003.7315333333333</v>
      </c>
      <c r="S281">
        <v>1004.6844</v>
      </c>
      <c r="T281">
        <v>1005.6372666666666</v>
      </c>
      <c r="U281">
        <v>1006.5901333333334</v>
      </c>
      <c r="V281">
        <v>1007.543</v>
      </c>
      <c r="W281">
        <v>1008.3327</v>
      </c>
      <c r="X281">
        <v>1009.1224</v>
      </c>
      <c r="Y281">
        <v>1009.9121</v>
      </c>
      <c r="Z281">
        <v>1010.7018</v>
      </c>
      <c r="AA281">
        <v>1011.4915000000001</v>
      </c>
      <c r="AB281">
        <v>1012.2812</v>
      </c>
      <c r="AC281">
        <v>1013.0709000000001</v>
      </c>
      <c r="AD281">
        <v>1013.8606000000001</v>
      </c>
      <c r="AE281">
        <v>1014.6503</v>
      </c>
      <c r="AF281">
        <v>1015.44</v>
      </c>
      <c r="AG281">
        <v>1016.08925</v>
      </c>
      <c r="AH281">
        <v>1016.7385</v>
      </c>
      <c r="AI281">
        <v>1017.3877500000001</v>
      </c>
      <c r="AJ281">
        <v>1018.037</v>
      </c>
      <c r="AK281">
        <v>1018.68625</v>
      </c>
      <c r="AL281">
        <v>1019.3355</v>
      </c>
      <c r="AM281">
        <v>1019.9847500000001</v>
      </c>
      <c r="AN281">
        <v>1020.634</v>
      </c>
      <c r="AO281">
        <v>1021.1745</v>
      </c>
      <c r="AP281">
        <v>1021.715</v>
      </c>
      <c r="AQ281">
        <v>1022.2555</v>
      </c>
      <c r="AR281">
        <v>1022.7959999999999</v>
      </c>
      <c r="AS281">
        <v>1023.3365</v>
      </c>
      <c r="AT281">
        <v>1023.877</v>
      </c>
      <c r="AU281">
        <v>1024.3308</v>
      </c>
      <c r="AV281">
        <v>1024.7846</v>
      </c>
      <c r="AW281">
        <v>1025.2384</v>
      </c>
      <c r="AX281">
        <v>1025.6922</v>
      </c>
      <c r="AY281">
        <v>1026.146</v>
      </c>
      <c r="AZ281">
        <v>1026.5304999999998</v>
      </c>
      <c r="BA281">
        <v>1026.915</v>
      </c>
      <c r="BB281">
        <v>1027.2995000000001</v>
      </c>
      <c r="BC281">
        <v>1027.684</v>
      </c>
      <c r="BD281">
        <v>1028.0149999999999</v>
      </c>
      <c r="BE281">
        <v>1028.346</v>
      </c>
      <c r="BF281">
        <v>1028.6769999999999</v>
      </c>
      <c r="BG281">
        <v>1028.9603333333332</v>
      </c>
      <c r="BH281">
        <v>1029.2436666666667</v>
      </c>
      <c r="BI281">
        <v>1029.527</v>
      </c>
      <c r="BJ281">
        <v>1029.7626666666667</v>
      </c>
      <c r="BK281">
        <v>1029.9983333333332</v>
      </c>
      <c r="BL281">
        <v>1030.2339999999999</v>
      </c>
    </row>
    <row r="282" spans="6:64" x14ac:dyDescent="0.25">
      <c r="F282">
        <v>38</v>
      </c>
      <c r="G282">
        <v>992.90000000000009</v>
      </c>
      <c r="H282">
        <v>993.84280000000012</v>
      </c>
      <c r="I282">
        <v>994.78560000000004</v>
      </c>
      <c r="J282">
        <v>995.72840000000008</v>
      </c>
      <c r="K282">
        <v>996.6712</v>
      </c>
      <c r="L282">
        <v>997.61400000000003</v>
      </c>
      <c r="M282">
        <v>998.55680000000007</v>
      </c>
      <c r="N282">
        <v>999.49959999999999</v>
      </c>
      <c r="O282">
        <v>1000.4424</v>
      </c>
      <c r="P282">
        <v>1001.3851999999999</v>
      </c>
      <c r="Q282">
        <v>1002.328</v>
      </c>
      <c r="R282">
        <v>1003.2708</v>
      </c>
      <c r="S282">
        <v>1004.2135999999999</v>
      </c>
      <c r="T282">
        <v>1005.1564</v>
      </c>
      <c r="U282">
        <v>1006.0991999999999</v>
      </c>
      <c r="V282">
        <v>1007.0419999999999</v>
      </c>
      <c r="W282">
        <v>1007.8247999999999</v>
      </c>
      <c r="X282">
        <v>1008.6075999999999</v>
      </c>
      <c r="Y282">
        <v>1009.3904</v>
      </c>
      <c r="Z282">
        <v>1010.1732</v>
      </c>
      <c r="AA282">
        <v>1010.9559999999999</v>
      </c>
      <c r="AB282">
        <v>1011.7388</v>
      </c>
      <c r="AC282">
        <v>1012.5216</v>
      </c>
      <c r="AD282">
        <v>1013.3044</v>
      </c>
      <c r="AE282">
        <v>1014.0871999999999</v>
      </c>
      <c r="AF282">
        <v>1014.87</v>
      </c>
      <c r="AG282">
        <v>1015.51325</v>
      </c>
      <c r="AH282">
        <v>1016.1565000000001</v>
      </c>
      <c r="AI282">
        <v>1016.79975</v>
      </c>
      <c r="AJ282">
        <v>1017.443</v>
      </c>
      <c r="AK282">
        <v>1018.0862499999999</v>
      </c>
      <c r="AL282">
        <v>1018.7294999999999</v>
      </c>
      <c r="AM282">
        <v>1019.37275</v>
      </c>
      <c r="AN282">
        <v>1020.016</v>
      </c>
      <c r="AO282">
        <v>1020.5513333333333</v>
      </c>
      <c r="AP282">
        <v>1021.0866666666666</v>
      </c>
      <c r="AQ282">
        <v>1021.622</v>
      </c>
      <c r="AR282">
        <v>1022.1573333333333</v>
      </c>
      <c r="AS282">
        <v>1022.6926666666666</v>
      </c>
      <c r="AT282">
        <v>1023.228</v>
      </c>
      <c r="AU282">
        <v>1023.6772</v>
      </c>
      <c r="AV282">
        <v>1024.1264000000001</v>
      </c>
      <c r="AW282">
        <v>1024.5756000000001</v>
      </c>
      <c r="AX282">
        <v>1025.0248000000001</v>
      </c>
      <c r="AY282">
        <v>1025.4740000000002</v>
      </c>
      <c r="AZ282">
        <v>1025.8545000000001</v>
      </c>
      <c r="BA282">
        <v>1026.2350000000001</v>
      </c>
      <c r="BB282">
        <v>1026.6154999999999</v>
      </c>
      <c r="BC282">
        <v>1026.9959999999999</v>
      </c>
      <c r="BD282">
        <v>1027.3233333333333</v>
      </c>
      <c r="BE282">
        <v>1027.6506666666664</v>
      </c>
      <c r="BF282">
        <v>1027.9779999999998</v>
      </c>
      <c r="BG282">
        <v>1028.2579999999998</v>
      </c>
      <c r="BH282">
        <v>1028.538</v>
      </c>
      <c r="BI282">
        <v>1028.818</v>
      </c>
      <c r="BJ282">
        <v>1029.0506666666665</v>
      </c>
      <c r="BK282">
        <v>1029.2833333333333</v>
      </c>
      <c r="BL282">
        <v>1029.5159999999998</v>
      </c>
    </row>
    <row r="283" spans="6:64" x14ac:dyDescent="0.25">
      <c r="F283">
        <v>39</v>
      </c>
      <c r="G283">
        <v>992.55000000000007</v>
      </c>
      <c r="H283">
        <v>993.48273333333339</v>
      </c>
      <c r="I283">
        <v>994.4154666666667</v>
      </c>
      <c r="J283">
        <v>995.34820000000002</v>
      </c>
      <c r="K283">
        <v>996.28093333333334</v>
      </c>
      <c r="L283">
        <v>997.21366666666665</v>
      </c>
      <c r="M283">
        <v>998.14639999999997</v>
      </c>
      <c r="N283">
        <v>999.07913333333329</v>
      </c>
      <c r="O283">
        <v>1000.0118666666667</v>
      </c>
      <c r="P283">
        <v>1000.9446</v>
      </c>
      <c r="Q283">
        <v>1001.8773333333334</v>
      </c>
      <c r="R283">
        <v>1002.8100666666667</v>
      </c>
      <c r="S283">
        <v>1003.7428</v>
      </c>
      <c r="T283">
        <v>1004.6755333333333</v>
      </c>
      <c r="U283">
        <v>1005.6082666666666</v>
      </c>
      <c r="V283">
        <v>1006.5409999999999</v>
      </c>
      <c r="W283">
        <v>1007.3168999999999</v>
      </c>
      <c r="X283">
        <v>1008.0927999999999</v>
      </c>
      <c r="Y283">
        <v>1008.8687</v>
      </c>
      <c r="Z283">
        <v>1009.6446</v>
      </c>
      <c r="AA283">
        <v>1010.4204999999999</v>
      </c>
      <c r="AB283">
        <v>1011.1963999999999</v>
      </c>
      <c r="AC283">
        <v>1011.9722999999999</v>
      </c>
      <c r="AD283">
        <v>1012.7482</v>
      </c>
      <c r="AE283">
        <v>1013.5241</v>
      </c>
      <c r="AF283">
        <v>1014.3</v>
      </c>
      <c r="AG283">
        <v>1014.9372499999999</v>
      </c>
      <c r="AH283">
        <v>1015.5744999999999</v>
      </c>
      <c r="AI283">
        <v>1016.2117499999999</v>
      </c>
      <c r="AJ283">
        <v>1016.8489999999999</v>
      </c>
      <c r="AK283">
        <v>1017.48625</v>
      </c>
      <c r="AL283">
        <v>1018.1235</v>
      </c>
      <c r="AM283">
        <v>1018.76075</v>
      </c>
      <c r="AN283">
        <v>1019.398</v>
      </c>
      <c r="AO283">
        <v>1019.9281666666667</v>
      </c>
      <c r="AP283">
        <v>1020.4583333333334</v>
      </c>
      <c r="AQ283">
        <v>1020.9884999999999</v>
      </c>
      <c r="AR283">
        <v>1021.5186666666666</v>
      </c>
      <c r="AS283">
        <v>1022.0488333333333</v>
      </c>
      <c r="AT283">
        <v>1022.579</v>
      </c>
      <c r="AU283">
        <v>1023.0236</v>
      </c>
      <c r="AV283">
        <v>1023.4682</v>
      </c>
      <c r="AW283">
        <v>1023.9128000000001</v>
      </c>
      <c r="AX283">
        <v>1024.3574000000001</v>
      </c>
      <c r="AY283">
        <v>1024.8020000000001</v>
      </c>
      <c r="AZ283">
        <v>1025.1785</v>
      </c>
      <c r="BA283">
        <v>1025.5550000000001</v>
      </c>
      <c r="BB283">
        <v>1025.9315000000001</v>
      </c>
      <c r="BC283">
        <v>1026.308</v>
      </c>
      <c r="BD283">
        <v>1026.6316666666667</v>
      </c>
      <c r="BE283">
        <v>1026.9553333333333</v>
      </c>
      <c r="BF283">
        <v>1027.279</v>
      </c>
      <c r="BG283">
        <v>1027.5556666666666</v>
      </c>
      <c r="BH283">
        <v>1027.8323333333335</v>
      </c>
      <c r="BI283">
        <v>1028.1090000000002</v>
      </c>
      <c r="BJ283">
        <v>1028.3386666666668</v>
      </c>
      <c r="BK283">
        <v>1028.5683333333334</v>
      </c>
      <c r="BL283">
        <v>1028.798</v>
      </c>
    </row>
    <row r="284" spans="6:64" x14ac:dyDescent="0.25">
      <c r="F284">
        <v>40</v>
      </c>
      <c r="G284">
        <v>992.2</v>
      </c>
      <c r="H284">
        <v>993.12266666666676</v>
      </c>
      <c r="I284">
        <v>994.04533333333336</v>
      </c>
      <c r="J284">
        <v>994.96800000000007</v>
      </c>
      <c r="K284">
        <v>995.89066666666668</v>
      </c>
      <c r="L284">
        <v>996.81333333333339</v>
      </c>
      <c r="M284">
        <v>997.73599999999999</v>
      </c>
      <c r="N284">
        <v>998.6586666666667</v>
      </c>
      <c r="O284">
        <v>999.5813333333333</v>
      </c>
      <c r="P284">
        <v>1000.504</v>
      </c>
      <c r="Q284">
        <v>1001.4266666666666</v>
      </c>
      <c r="R284">
        <v>1002.3493333333333</v>
      </c>
      <c r="S284">
        <v>1003.2719999999999</v>
      </c>
      <c r="T284">
        <v>1004.1946666666666</v>
      </c>
      <c r="U284">
        <v>1005.1173333333332</v>
      </c>
      <c r="V284">
        <v>1006.04</v>
      </c>
      <c r="W284">
        <v>1006.809</v>
      </c>
      <c r="X284">
        <v>1007.578</v>
      </c>
      <c r="Y284">
        <v>1008.347</v>
      </c>
      <c r="Z284">
        <v>1009.116</v>
      </c>
      <c r="AA284">
        <v>1009.885</v>
      </c>
      <c r="AB284">
        <v>1010.654</v>
      </c>
      <c r="AC284">
        <v>1011.423</v>
      </c>
      <c r="AD284">
        <v>1012.192</v>
      </c>
      <c r="AE284">
        <v>1012.961</v>
      </c>
      <c r="AF284">
        <v>1013.73</v>
      </c>
      <c r="AG284">
        <v>1014.36125</v>
      </c>
      <c r="AH284">
        <v>1014.9925000000001</v>
      </c>
      <c r="AI284">
        <v>1015.62375</v>
      </c>
      <c r="AJ284">
        <v>1016.255</v>
      </c>
      <c r="AK284">
        <v>1016.88625</v>
      </c>
      <c r="AL284">
        <v>1017.5174999999999</v>
      </c>
      <c r="AM284">
        <v>1018.1487499999999</v>
      </c>
      <c r="AN284">
        <v>1018.78</v>
      </c>
      <c r="AO284">
        <v>1019.3049999999999</v>
      </c>
      <c r="AP284">
        <v>1019.8299999999999</v>
      </c>
      <c r="AQ284">
        <v>1020.355</v>
      </c>
      <c r="AR284">
        <v>1020.88</v>
      </c>
      <c r="AS284">
        <v>1021.405</v>
      </c>
      <c r="AT284">
        <v>1021.93</v>
      </c>
      <c r="AU284">
        <v>1022.37</v>
      </c>
      <c r="AV284">
        <v>1022.8100000000001</v>
      </c>
      <c r="AW284">
        <v>1023.25</v>
      </c>
      <c r="AX284">
        <v>1023.69</v>
      </c>
      <c r="AY284">
        <v>1024.1300000000001</v>
      </c>
      <c r="AZ284">
        <v>1024.5025000000001</v>
      </c>
      <c r="BA284">
        <v>1024.875</v>
      </c>
      <c r="BB284">
        <v>1025.2474999999999</v>
      </c>
      <c r="BC284">
        <v>1025.6199999999999</v>
      </c>
      <c r="BD284">
        <v>1025.9399999999998</v>
      </c>
      <c r="BE284">
        <v>1026.26</v>
      </c>
      <c r="BF284">
        <v>1026.58</v>
      </c>
      <c r="BG284">
        <v>1026.8533333333332</v>
      </c>
      <c r="BH284">
        <v>1027.1266666666668</v>
      </c>
      <c r="BI284">
        <v>1027.4000000000001</v>
      </c>
      <c r="BJ284">
        <v>1027.6266666666668</v>
      </c>
      <c r="BK284">
        <v>1027.8533333333332</v>
      </c>
      <c r="BL284">
        <v>1028.08</v>
      </c>
    </row>
    <row r="285" spans="6:64" x14ac:dyDescent="0.25">
      <c r="F285">
        <v>41</v>
      </c>
      <c r="G285">
        <v>991.78000000000009</v>
      </c>
      <c r="H285">
        <v>992.69440000000009</v>
      </c>
      <c r="I285">
        <v>993.60880000000009</v>
      </c>
      <c r="J285">
        <v>994.52320000000009</v>
      </c>
      <c r="K285">
        <v>995.43760000000009</v>
      </c>
      <c r="L285">
        <v>996.35200000000009</v>
      </c>
      <c r="M285">
        <v>997.26640000000009</v>
      </c>
      <c r="N285">
        <v>998.18080000000009</v>
      </c>
      <c r="O285">
        <v>999.09519999999998</v>
      </c>
      <c r="P285">
        <v>1000.0096</v>
      </c>
      <c r="Q285">
        <v>1000.924</v>
      </c>
      <c r="R285">
        <v>1001.8384</v>
      </c>
      <c r="S285">
        <v>1002.7528</v>
      </c>
      <c r="T285">
        <v>1003.6672</v>
      </c>
      <c r="U285">
        <v>1004.5816</v>
      </c>
      <c r="V285">
        <v>1005.496</v>
      </c>
      <c r="W285">
        <v>1006.2585</v>
      </c>
      <c r="X285">
        <v>1007.021</v>
      </c>
      <c r="Y285">
        <v>1007.7835</v>
      </c>
      <c r="Z285">
        <v>1008.5459999999999</v>
      </c>
      <c r="AA285">
        <v>1009.3085</v>
      </c>
      <c r="AB285">
        <v>1010.071</v>
      </c>
      <c r="AC285">
        <v>1010.8335</v>
      </c>
      <c r="AD285">
        <v>1011.596</v>
      </c>
      <c r="AE285">
        <v>1012.3584999999999</v>
      </c>
      <c r="AF285">
        <v>1013.121</v>
      </c>
      <c r="AG285">
        <v>1013.74675</v>
      </c>
      <c r="AH285">
        <v>1014.3724999999999</v>
      </c>
      <c r="AI285">
        <v>1014.99825</v>
      </c>
      <c r="AJ285">
        <v>1015.624</v>
      </c>
      <c r="AK285">
        <v>1016.2497499999999</v>
      </c>
      <c r="AL285">
        <v>1016.8755</v>
      </c>
      <c r="AM285">
        <v>1017.5012499999999</v>
      </c>
      <c r="AN285">
        <v>1018.127</v>
      </c>
      <c r="AO285">
        <v>1018.6471666666666</v>
      </c>
      <c r="AP285">
        <v>1019.1673333333333</v>
      </c>
      <c r="AQ285">
        <v>1019.6875</v>
      </c>
      <c r="AR285">
        <v>1020.2076666666666</v>
      </c>
      <c r="AS285">
        <v>1020.7278333333333</v>
      </c>
      <c r="AT285">
        <v>1021.2479999999999</v>
      </c>
      <c r="AU285">
        <v>1021.6838</v>
      </c>
      <c r="AV285">
        <v>1022.1196</v>
      </c>
      <c r="AW285">
        <v>1022.5554000000001</v>
      </c>
      <c r="AX285">
        <v>1022.9912</v>
      </c>
      <c r="AY285">
        <v>1023.4270000000001</v>
      </c>
      <c r="AZ285">
        <v>1023.79575</v>
      </c>
      <c r="BA285">
        <v>1024.1644999999999</v>
      </c>
      <c r="BB285">
        <v>1024.53325</v>
      </c>
      <c r="BC285">
        <v>1024.9019999999998</v>
      </c>
      <c r="BD285">
        <v>1025.2186666666664</v>
      </c>
      <c r="BE285">
        <v>1025.5353333333333</v>
      </c>
      <c r="BF285">
        <v>1025.8519999999999</v>
      </c>
      <c r="BG285">
        <v>1026.1223333333332</v>
      </c>
      <c r="BH285">
        <v>1026.3926666666666</v>
      </c>
      <c r="BI285">
        <v>1026.663</v>
      </c>
      <c r="BJ285">
        <v>1026.8869999999999</v>
      </c>
      <c r="BK285">
        <v>1027.1110000000001</v>
      </c>
      <c r="BL285">
        <v>1027.335</v>
      </c>
    </row>
    <row r="286" spans="6:64" x14ac:dyDescent="0.25">
      <c r="F286">
        <v>42</v>
      </c>
      <c r="G286">
        <v>991.36</v>
      </c>
      <c r="H286">
        <v>992.2661333333333</v>
      </c>
      <c r="I286">
        <v>993.1722666666667</v>
      </c>
      <c r="J286">
        <v>994.07839999999999</v>
      </c>
      <c r="K286">
        <v>994.98453333333339</v>
      </c>
      <c r="L286">
        <v>995.89066666666668</v>
      </c>
      <c r="M286">
        <v>996.79679999999996</v>
      </c>
      <c r="N286">
        <v>997.70293333333336</v>
      </c>
      <c r="O286">
        <v>998.60906666666665</v>
      </c>
      <c r="P286">
        <v>999.51520000000005</v>
      </c>
      <c r="Q286">
        <v>1000.4213333333333</v>
      </c>
      <c r="R286">
        <v>1001.3274666666666</v>
      </c>
      <c r="S286">
        <v>1002.2336</v>
      </c>
      <c r="T286">
        <v>1003.1397333333333</v>
      </c>
      <c r="U286">
        <v>1004.0458666666667</v>
      </c>
      <c r="V286">
        <v>1004.952</v>
      </c>
      <c r="W286">
        <v>1005.708</v>
      </c>
      <c r="X286">
        <v>1006.4640000000001</v>
      </c>
      <c r="Y286">
        <v>1007.22</v>
      </c>
      <c r="Z286">
        <v>1007.976</v>
      </c>
      <c r="AA286">
        <v>1008.732</v>
      </c>
      <c r="AB286">
        <v>1009.4880000000001</v>
      </c>
      <c r="AC286">
        <v>1010.244</v>
      </c>
      <c r="AD286">
        <v>1011</v>
      </c>
      <c r="AE286">
        <v>1011.7560000000001</v>
      </c>
      <c r="AF286">
        <v>1012.5120000000001</v>
      </c>
      <c r="AG286">
        <v>1013.13225</v>
      </c>
      <c r="AH286">
        <v>1013.7525000000001</v>
      </c>
      <c r="AI286">
        <v>1014.37275</v>
      </c>
      <c r="AJ286">
        <v>1014.9929999999999</v>
      </c>
      <c r="AK286">
        <v>1015.61325</v>
      </c>
      <c r="AL286">
        <v>1016.2334999999999</v>
      </c>
      <c r="AM286">
        <v>1016.85375</v>
      </c>
      <c r="AN286">
        <v>1017.4739999999999</v>
      </c>
      <c r="AO286">
        <v>1017.9893333333332</v>
      </c>
      <c r="AP286">
        <v>1018.5046666666666</v>
      </c>
      <c r="AQ286">
        <v>1019.02</v>
      </c>
      <c r="AR286">
        <v>1019.5353333333333</v>
      </c>
      <c r="AS286">
        <v>1020.0506666666665</v>
      </c>
      <c r="AT286">
        <v>1020.5659999999999</v>
      </c>
      <c r="AU286">
        <v>1020.9975999999999</v>
      </c>
      <c r="AV286">
        <v>1021.4291999999999</v>
      </c>
      <c r="AW286">
        <v>1021.8608</v>
      </c>
      <c r="AX286">
        <v>1022.2924</v>
      </c>
      <c r="AY286">
        <v>1022.724</v>
      </c>
      <c r="AZ286">
        <v>1023.0890000000001</v>
      </c>
      <c r="BA286">
        <v>1023.454</v>
      </c>
      <c r="BB286">
        <v>1023.819</v>
      </c>
      <c r="BC286">
        <v>1024.184</v>
      </c>
      <c r="BD286">
        <v>1024.4973333333332</v>
      </c>
      <c r="BE286">
        <v>1024.8106666666667</v>
      </c>
      <c r="BF286">
        <v>1025.124</v>
      </c>
      <c r="BG286">
        <v>1025.3913333333335</v>
      </c>
      <c r="BH286">
        <v>1025.6586666666667</v>
      </c>
      <c r="BI286">
        <v>1025.9260000000002</v>
      </c>
      <c r="BJ286">
        <v>1026.1473333333333</v>
      </c>
      <c r="BK286">
        <v>1026.3686666666667</v>
      </c>
      <c r="BL286">
        <v>1026.5899999999999</v>
      </c>
    </row>
    <row r="287" spans="6:64" x14ac:dyDescent="0.25">
      <c r="F287">
        <v>43</v>
      </c>
      <c r="G287">
        <v>990.94</v>
      </c>
      <c r="H287">
        <v>991.83786666666674</v>
      </c>
      <c r="I287">
        <v>992.73573333333343</v>
      </c>
      <c r="J287">
        <v>993.6336</v>
      </c>
      <c r="K287">
        <v>994.53146666666669</v>
      </c>
      <c r="L287">
        <v>995.42933333333337</v>
      </c>
      <c r="M287">
        <v>996.32720000000006</v>
      </c>
      <c r="N287">
        <v>997.22506666666675</v>
      </c>
      <c r="O287">
        <v>998.12293333333332</v>
      </c>
      <c r="P287">
        <v>999.02080000000001</v>
      </c>
      <c r="Q287">
        <v>999.9186666666667</v>
      </c>
      <c r="R287">
        <v>1000.8165333333334</v>
      </c>
      <c r="S287">
        <v>1001.7144000000001</v>
      </c>
      <c r="T287">
        <v>1002.6122666666666</v>
      </c>
      <c r="U287">
        <v>1003.5101333333333</v>
      </c>
      <c r="V287">
        <v>1004.408</v>
      </c>
      <c r="W287">
        <v>1005.1575</v>
      </c>
      <c r="X287">
        <v>1005.907</v>
      </c>
      <c r="Y287">
        <v>1006.6565000000001</v>
      </c>
      <c r="Z287">
        <v>1007.4060000000001</v>
      </c>
      <c r="AA287">
        <v>1008.1555000000001</v>
      </c>
      <c r="AB287">
        <v>1008.905</v>
      </c>
      <c r="AC287">
        <v>1009.6545</v>
      </c>
      <c r="AD287">
        <v>1010.404</v>
      </c>
      <c r="AE287">
        <v>1011.1535</v>
      </c>
      <c r="AF287">
        <v>1011.903</v>
      </c>
      <c r="AG287">
        <v>1012.51775</v>
      </c>
      <c r="AH287">
        <v>1013.1325000000001</v>
      </c>
      <c r="AI287">
        <v>1013.74725</v>
      </c>
      <c r="AJ287">
        <v>1014.3620000000001</v>
      </c>
      <c r="AK287">
        <v>1014.97675</v>
      </c>
      <c r="AL287">
        <v>1015.5915</v>
      </c>
      <c r="AM287">
        <v>1016.2062500000001</v>
      </c>
      <c r="AN287">
        <v>1016.821</v>
      </c>
      <c r="AO287">
        <v>1017.3315</v>
      </c>
      <c r="AP287">
        <v>1017.842</v>
      </c>
      <c r="AQ287">
        <v>1018.3525</v>
      </c>
      <c r="AR287">
        <v>1018.8630000000001</v>
      </c>
      <c r="AS287">
        <v>1019.3735</v>
      </c>
      <c r="AT287">
        <v>1019.884</v>
      </c>
      <c r="AU287">
        <v>1020.3114</v>
      </c>
      <c r="AV287">
        <v>1020.7388000000001</v>
      </c>
      <c r="AW287">
        <v>1021.1662</v>
      </c>
      <c r="AX287">
        <v>1021.5936</v>
      </c>
      <c r="AY287">
        <v>1022.0210000000001</v>
      </c>
      <c r="AZ287">
        <v>1022.38225</v>
      </c>
      <c r="BA287">
        <v>1022.7435</v>
      </c>
      <c r="BB287">
        <v>1023.10475</v>
      </c>
      <c r="BC287">
        <v>1023.4659999999999</v>
      </c>
      <c r="BD287">
        <v>1023.776</v>
      </c>
      <c r="BE287">
        <v>1024.086</v>
      </c>
      <c r="BF287">
        <v>1024.396</v>
      </c>
      <c r="BG287">
        <v>1024.6603333333333</v>
      </c>
      <c r="BH287">
        <v>1024.9246666666668</v>
      </c>
      <c r="BI287">
        <v>1025.1890000000001</v>
      </c>
      <c r="BJ287">
        <v>1025.4076666666667</v>
      </c>
      <c r="BK287">
        <v>1025.6263333333334</v>
      </c>
      <c r="BL287">
        <v>1025.845</v>
      </c>
    </row>
    <row r="288" spans="6:64" x14ac:dyDescent="0.25">
      <c r="F288">
        <v>44</v>
      </c>
      <c r="G288">
        <v>990.52</v>
      </c>
      <c r="H288">
        <v>991.40959999999995</v>
      </c>
      <c r="I288">
        <v>992.29920000000004</v>
      </c>
      <c r="J288">
        <v>993.18880000000001</v>
      </c>
      <c r="K288">
        <v>994.07839999999999</v>
      </c>
      <c r="L288">
        <v>994.96799999999996</v>
      </c>
      <c r="M288">
        <v>995.85760000000005</v>
      </c>
      <c r="N288">
        <v>996.74720000000002</v>
      </c>
      <c r="O288">
        <v>997.63679999999999</v>
      </c>
      <c r="P288">
        <v>998.52639999999997</v>
      </c>
      <c r="Q288">
        <v>999.41600000000005</v>
      </c>
      <c r="R288">
        <v>1000.3056</v>
      </c>
      <c r="S288">
        <v>1001.1952</v>
      </c>
      <c r="T288">
        <v>1002.0848</v>
      </c>
      <c r="U288">
        <v>1002.9744000000001</v>
      </c>
      <c r="V288">
        <v>1003.864</v>
      </c>
      <c r="W288">
        <v>1004.607</v>
      </c>
      <c r="X288">
        <v>1005.35</v>
      </c>
      <c r="Y288">
        <v>1006.0930000000001</v>
      </c>
      <c r="Z288">
        <v>1006.836</v>
      </c>
      <c r="AA288">
        <v>1007.579</v>
      </c>
      <c r="AB288">
        <v>1008.322</v>
      </c>
      <c r="AC288">
        <v>1009.0650000000001</v>
      </c>
      <c r="AD288">
        <v>1009.808</v>
      </c>
      <c r="AE288">
        <v>1010.5509999999999</v>
      </c>
      <c r="AF288">
        <v>1011.294</v>
      </c>
      <c r="AG288">
        <v>1011.90325</v>
      </c>
      <c r="AH288">
        <v>1012.5125</v>
      </c>
      <c r="AI288">
        <v>1013.12175</v>
      </c>
      <c r="AJ288">
        <v>1013.731</v>
      </c>
      <c r="AK288">
        <v>1014.34025</v>
      </c>
      <c r="AL288">
        <v>1014.9494999999999</v>
      </c>
      <c r="AM288">
        <v>1015.55875</v>
      </c>
      <c r="AN288">
        <v>1016.168</v>
      </c>
      <c r="AO288">
        <v>1016.6736666666667</v>
      </c>
      <c r="AP288">
        <v>1017.1793333333334</v>
      </c>
      <c r="AQ288">
        <v>1017.6849999999999</v>
      </c>
      <c r="AR288">
        <v>1018.1906666666666</v>
      </c>
      <c r="AS288">
        <v>1018.6963333333333</v>
      </c>
      <c r="AT288">
        <v>1019.202</v>
      </c>
      <c r="AU288">
        <v>1019.6252000000001</v>
      </c>
      <c r="AV288">
        <v>1020.0484</v>
      </c>
      <c r="AW288">
        <v>1020.4716000000001</v>
      </c>
      <c r="AX288">
        <v>1020.8948</v>
      </c>
      <c r="AY288">
        <v>1021.3180000000001</v>
      </c>
      <c r="AZ288">
        <v>1021.6755000000001</v>
      </c>
      <c r="BA288">
        <v>1022.033</v>
      </c>
      <c r="BB288">
        <v>1022.3905</v>
      </c>
      <c r="BC288">
        <v>1022.7479999999999</v>
      </c>
      <c r="BD288">
        <v>1023.0546666666665</v>
      </c>
      <c r="BE288">
        <v>1023.3613333333333</v>
      </c>
      <c r="BF288">
        <v>1023.6679999999999</v>
      </c>
      <c r="BG288">
        <v>1023.9293333333333</v>
      </c>
      <c r="BH288">
        <v>1024.1906666666666</v>
      </c>
      <c r="BI288">
        <v>1024.452</v>
      </c>
      <c r="BJ288">
        <v>1024.6679999999999</v>
      </c>
      <c r="BK288">
        <v>1024.884</v>
      </c>
      <c r="BL288">
        <v>1025.0999999999999</v>
      </c>
    </row>
    <row r="289" spans="6:64" x14ac:dyDescent="0.25">
      <c r="F289">
        <v>45</v>
      </c>
      <c r="G289">
        <v>990.1</v>
      </c>
      <c r="H289">
        <v>990.9813333333334</v>
      </c>
      <c r="I289">
        <v>991.86266666666666</v>
      </c>
      <c r="J289">
        <v>992.74400000000003</v>
      </c>
      <c r="K289">
        <v>993.62533333333329</v>
      </c>
      <c r="L289">
        <v>994.50666666666666</v>
      </c>
      <c r="M289">
        <v>995.38800000000003</v>
      </c>
      <c r="N289">
        <v>996.26933333333329</v>
      </c>
      <c r="O289">
        <v>997.15066666666667</v>
      </c>
      <c r="P289">
        <v>998.03199999999993</v>
      </c>
      <c r="Q289">
        <v>998.9133333333333</v>
      </c>
      <c r="R289">
        <v>999.79466666666667</v>
      </c>
      <c r="S289">
        <v>1000.6759999999999</v>
      </c>
      <c r="T289">
        <v>1001.5573333333333</v>
      </c>
      <c r="U289">
        <v>1002.4386666666666</v>
      </c>
      <c r="V289">
        <v>1003.3199999999999</v>
      </c>
      <c r="W289">
        <v>1004.0564999999999</v>
      </c>
      <c r="X289">
        <v>1004.7929999999999</v>
      </c>
      <c r="Y289">
        <v>1005.5295</v>
      </c>
      <c r="Z289">
        <v>1006.266</v>
      </c>
      <c r="AA289">
        <v>1007.0024999999999</v>
      </c>
      <c r="AB289">
        <v>1007.7389999999999</v>
      </c>
      <c r="AC289">
        <v>1008.4754999999999</v>
      </c>
      <c r="AD289">
        <v>1009.212</v>
      </c>
      <c r="AE289">
        <v>1009.9485</v>
      </c>
      <c r="AF289">
        <v>1010.6849999999999</v>
      </c>
      <c r="AG289">
        <v>1011.2887499999999</v>
      </c>
      <c r="AH289">
        <v>1011.8924999999999</v>
      </c>
      <c r="AI289">
        <v>1012.4962499999999</v>
      </c>
      <c r="AJ289">
        <v>1013.0999999999999</v>
      </c>
      <c r="AK289">
        <v>1013.70375</v>
      </c>
      <c r="AL289">
        <v>1014.3075</v>
      </c>
      <c r="AM289">
        <v>1014.91125</v>
      </c>
      <c r="AN289">
        <v>1015.515</v>
      </c>
      <c r="AO289">
        <v>1016.0158333333334</v>
      </c>
      <c r="AP289">
        <v>1016.5166666666667</v>
      </c>
      <c r="AQ289">
        <v>1017.0174999999999</v>
      </c>
      <c r="AR289">
        <v>1017.5183333333333</v>
      </c>
      <c r="AS289">
        <v>1018.0191666666667</v>
      </c>
      <c r="AT289">
        <v>1018.52</v>
      </c>
      <c r="AU289">
        <v>1018.939</v>
      </c>
      <c r="AV289">
        <v>1019.3579999999999</v>
      </c>
      <c r="AW289">
        <v>1019.777</v>
      </c>
      <c r="AX289">
        <v>1020.196</v>
      </c>
      <c r="AY289">
        <v>1020.615</v>
      </c>
      <c r="AZ289">
        <v>1020.96875</v>
      </c>
      <c r="BA289">
        <v>1021.3225</v>
      </c>
      <c r="BB289">
        <v>1021.67625</v>
      </c>
      <c r="BC289">
        <v>1022.03</v>
      </c>
      <c r="BD289">
        <v>1022.3333333333333</v>
      </c>
      <c r="BE289">
        <v>1022.6366666666667</v>
      </c>
      <c r="BF289">
        <v>1022.9399999999999</v>
      </c>
      <c r="BG289">
        <v>1023.1983333333333</v>
      </c>
      <c r="BH289">
        <v>1023.4566666666667</v>
      </c>
      <c r="BI289">
        <v>1023.715</v>
      </c>
      <c r="BJ289">
        <v>1023.9283333333334</v>
      </c>
      <c r="BK289">
        <v>1024.1416666666667</v>
      </c>
      <c r="BL289">
        <v>1024.355</v>
      </c>
    </row>
    <row r="290" spans="6:64" x14ac:dyDescent="0.25">
      <c r="F290">
        <v>46</v>
      </c>
      <c r="G290">
        <v>989.68000000000006</v>
      </c>
      <c r="H290">
        <v>990.55306666666672</v>
      </c>
      <c r="I290">
        <v>991.42613333333338</v>
      </c>
      <c r="J290">
        <v>992.29920000000004</v>
      </c>
      <c r="K290">
        <v>993.1722666666667</v>
      </c>
      <c r="L290">
        <v>994.04533333333336</v>
      </c>
      <c r="M290">
        <v>994.91840000000002</v>
      </c>
      <c r="N290">
        <v>995.79146666666668</v>
      </c>
      <c r="O290">
        <v>996.66453333333334</v>
      </c>
      <c r="P290">
        <v>997.5376</v>
      </c>
      <c r="Q290">
        <v>998.41066666666666</v>
      </c>
      <c r="R290">
        <v>999.28373333333332</v>
      </c>
      <c r="S290">
        <v>1000.1568</v>
      </c>
      <c r="T290">
        <v>1001.0298666666666</v>
      </c>
      <c r="U290">
        <v>1001.9029333333333</v>
      </c>
      <c r="V290">
        <v>1002.776</v>
      </c>
      <c r="W290">
        <v>1003.506</v>
      </c>
      <c r="X290">
        <v>1004.236</v>
      </c>
      <c r="Y290">
        <v>1004.966</v>
      </c>
      <c r="Z290">
        <v>1005.696</v>
      </c>
      <c r="AA290">
        <v>1006.4259999999999</v>
      </c>
      <c r="AB290">
        <v>1007.1559999999999</v>
      </c>
      <c r="AC290">
        <v>1007.886</v>
      </c>
      <c r="AD290">
        <v>1008.616</v>
      </c>
      <c r="AE290">
        <v>1009.346</v>
      </c>
      <c r="AF290">
        <v>1010.076</v>
      </c>
      <c r="AG290">
        <v>1010.67425</v>
      </c>
      <c r="AH290">
        <v>1011.2725</v>
      </c>
      <c r="AI290">
        <v>1011.87075</v>
      </c>
      <c r="AJ290">
        <v>1012.4690000000001</v>
      </c>
      <c r="AK290">
        <v>1013.0672499999999</v>
      </c>
      <c r="AL290">
        <v>1013.6655</v>
      </c>
      <c r="AM290">
        <v>1014.26375</v>
      </c>
      <c r="AN290">
        <v>1014.862</v>
      </c>
      <c r="AO290">
        <v>1015.3579999999999</v>
      </c>
      <c r="AP290">
        <v>1015.8539999999999</v>
      </c>
      <c r="AQ290">
        <v>1016.3499999999999</v>
      </c>
      <c r="AR290">
        <v>1016.846</v>
      </c>
      <c r="AS290">
        <v>1017.342</v>
      </c>
      <c r="AT290">
        <v>1017.838</v>
      </c>
      <c r="AU290">
        <v>1018.2528</v>
      </c>
      <c r="AV290">
        <v>1018.6676</v>
      </c>
      <c r="AW290">
        <v>1019.0824</v>
      </c>
      <c r="AX290">
        <v>1019.4972</v>
      </c>
      <c r="AY290">
        <v>1019.912</v>
      </c>
      <c r="AZ290">
        <v>1020.2620000000001</v>
      </c>
      <c r="BA290">
        <v>1020.6120000000001</v>
      </c>
      <c r="BB290">
        <v>1020.962</v>
      </c>
      <c r="BC290">
        <v>1021.312</v>
      </c>
      <c r="BD290">
        <v>1021.612</v>
      </c>
      <c r="BE290">
        <v>1021.912</v>
      </c>
      <c r="BF290">
        <v>1022.212</v>
      </c>
      <c r="BG290">
        <v>1022.4673333333334</v>
      </c>
      <c r="BH290">
        <v>1022.7226666666667</v>
      </c>
      <c r="BI290">
        <v>1022.9780000000001</v>
      </c>
      <c r="BJ290">
        <v>1023.1886666666667</v>
      </c>
      <c r="BK290">
        <v>1023.3993333333334</v>
      </c>
      <c r="BL290">
        <v>1023.61</v>
      </c>
    </row>
    <row r="291" spans="6:64" x14ac:dyDescent="0.25">
      <c r="F291">
        <v>47</v>
      </c>
      <c r="G291">
        <v>989.26</v>
      </c>
      <c r="H291">
        <v>990.12479999999994</v>
      </c>
      <c r="I291">
        <v>990.9896</v>
      </c>
      <c r="J291">
        <v>991.85439999999994</v>
      </c>
      <c r="K291">
        <v>992.7192</v>
      </c>
      <c r="L291">
        <v>993.58399999999995</v>
      </c>
      <c r="M291">
        <v>994.44880000000001</v>
      </c>
      <c r="N291">
        <v>995.31359999999995</v>
      </c>
      <c r="O291">
        <v>996.17840000000001</v>
      </c>
      <c r="P291">
        <v>997.04319999999996</v>
      </c>
      <c r="Q291">
        <v>997.90800000000002</v>
      </c>
      <c r="R291">
        <v>998.77279999999996</v>
      </c>
      <c r="S291">
        <v>999.63760000000002</v>
      </c>
      <c r="T291">
        <v>1000.5024</v>
      </c>
      <c r="U291">
        <v>1001.3672</v>
      </c>
      <c r="V291">
        <v>1002.232</v>
      </c>
      <c r="W291">
        <v>1002.9555</v>
      </c>
      <c r="X291">
        <v>1003.679</v>
      </c>
      <c r="Y291">
        <v>1004.4024999999999</v>
      </c>
      <c r="Z291">
        <v>1005.126</v>
      </c>
      <c r="AA291">
        <v>1005.8495</v>
      </c>
      <c r="AB291">
        <v>1006.573</v>
      </c>
      <c r="AC291">
        <v>1007.2964999999999</v>
      </c>
      <c r="AD291">
        <v>1008.02</v>
      </c>
      <c r="AE291">
        <v>1008.7435</v>
      </c>
      <c r="AF291">
        <v>1009.467</v>
      </c>
      <c r="AG291">
        <v>1010.05975</v>
      </c>
      <c r="AH291">
        <v>1010.6524999999999</v>
      </c>
      <c r="AI291">
        <v>1011.2452499999999</v>
      </c>
      <c r="AJ291">
        <v>1011.838</v>
      </c>
      <c r="AK291">
        <v>1012.43075</v>
      </c>
      <c r="AL291">
        <v>1013.0235</v>
      </c>
      <c r="AM291">
        <v>1013.6162499999999</v>
      </c>
      <c r="AN291">
        <v>1014.2089999999999</v>
      </c>
      <c r="AO291">
        <v>1014.7001666666666</v>
      </c>
      <c r="AP291">
        <v>1015.1913333333333</v>
      </c>
      <c r="AQ291">
        <v>1015.6824999999999</v>
      </c>
      <c r="AR291">
        <v>1016.1736666666666</v>
      </c>
      <c r="AS291">
        <v>1016.6648333333333</v>
      </c>
      <c r="AT291">
        <v>1017.1559999999999</v>
      </c>
      <c r="AU291">
        <v>1017.5666</v>
      </c>
      <c r="AV291">
        <v>1017.9772</v>
      </c>
      <c r="AW291">
        <v>1018.3878</v>
      </c>
      <c r="AX291">
        <v>1018.7984</v>
      </c>
      <c r="AY291">
        <v>1019.2090000000001</v>
      </c>
      <c r="AZ291">
        <v>1019.5552500000001</v>
      </c>
      <c r="BA291">
        <v>1019.9015000000001</v>
      </c>
      <c r="BB291">
        <v>1020.24775</v>
      </c>
      <c r="BC291">
        <v>1020.5940000000001</v>
      </c>
      <c r="BD291">
        <v>1020.8906666666667</v>
      </c>
      <c r="BE291">
        <v>1021.1873333333333</v>
      </c>
      <c r="BF291">
        <v>1021.4839999999999</v>
      </c>
      <c r="BG291">
        <v>1021.7363333333333</v>
      </c>
      <c r="BH291">
        <v>1021.9886666666666</v>
      </c>
      <c r="BI291">
        <v>1022.241</v>
      </c>
      <c r="BJ291">
        <v>1022.449</v>
      </c>
      <c r="BK291">
        <v>1022.657</v>
      </c>
      <c r="BL291">
        <v>1022.865</v>
      </c>
    </row>
    <row r="292" spans="6:64" x14ac:dyDescent="0.25">
      <c r="F292">
        <v>48</v>
      </c>
      <c r="G292">
        <v>988.84</v>
      </c>
      <c r="H292">
        <v>989.69653333333338</v>
      </c>
      <c r="I292">
        <v>990.55306666666672</v>
      </c>
      <c r="J292">
        <v>991.40960000000007</v>
      </c>
      <c r="K292">
        <v>992.2661333333333</v>
      </c>
      <c r="L292">
        <v>993.12266666666665</v>
      </c>
      <c r="M292">
        <v>993.97919999999999</v>
      </c>
      <c r="N292">
        <v>994.83573333333334</v>
      </c>
      <c r="O292">
        <v>995.69226666666668</v>
      </c>
      <c r="P292">
        <v>996.54880000000003</v>
      </c>
      <c r="Q292">
        <v>997.40533333333337</v>
      </c>
      <c r="R292">
        <v>998.26186666666672</v>
      </c>
      <c r="S292">
        <v>999.11839999999995</v>
      </c>
      <c r="T292">
        <v>999.9749333333333</v>
      </c>
      <c r="U292">
        <v>1000.8314666666666</v>
      </c>
      <c r="V292">
        <v>1001.688</v>
      </c>
      <c r="W292">
        <v>1002.405</v>
      </c>
      <c r="X292">
        <v>1003.122</v>
      </c>
      <c r="Y292">
        <v>1003.8389999999999</v>
      </c>
      <c r="Z292">
        <v>1004.5559999999999</v>
      </c>
      <c r="AA292">
        <v>1005.2729999999999</v>
      </c>
      <c r="AB292">
        <v>1005.99</v>
      </c>
      <c r="AC292">
        <v>1006.707</v>
      </c>
      <c r="AD292">
        <v>1007.424</v>
      </c>
      <c r="AE292">
        <v>1008.141</v>
      </c>
      <c r="AF292">
        <v>1008.8579999999999</v>
      </c>
      <c r="AG292">
        <v>1009.44525</v>
      </c>
      <c r="AH292">
        <v>1010.0325</v>
      </c>
      <c r="AI292">
        <v>1010.61975</v>
      </c>
      <c r="AJ292">
        <v>1011.207</v>
      </c>
      <c r="AK292">
        <v>1011.79425</v>
      </c>
      <c r="AL292">
        <v>1012.3815</v>
      </c>
      <c r="AM292">
        <v>1012.96875</v>
      </c>
      <c r="AN292">
        <v>1013.556</v>
      </c>
      <c r="AO292">
        <v>1014.0423333333333</v>
      </c>
      <c r="AP292">
        <v>1014.5286666666667</v>
      </c>
      <c r="AQ292">
        <v>1015.0150000000001</v>
      </c>
      <c r="AR292">
        <v>1015.5013333333334</v>
      </c>
      <c r="AS292">
        <v>1015.9876666666667</v>
      </c>
      <c r="AT292">
        <v>1016.474</v>
      </c>
      <c r="AU292">
        <v>1016.8804</v>
      </c>
      <c r="AV292">
        <v>1017.2868000000001</v>
      </c>
      <c r="AW292">
        <v>1017.6932</v>
      </c>
      <c r="AX292">
        <v>1018.0996000000001</v>
      </c>
      <c r="AY292">
        <v>1018.5060000000001</v>
      </c>
      <c r="AZ292">
        <v>1018.8485000000001</v>
      </c>
      <c r="BA292">
        <v>1019.191</v>
      </c>
      <c r="BB292">
        <v>1019.5335</v>
      </c>
      <c r="BC292">
        <v>1019.876</v>
      </c>
      <c r="BD292">
        <v>1020.1693333333333</v>
      </c>
      <c r="BE292">
        <v>1020.4626666666667</v>
      </c>
      <c r="BF292">
        <v>1020.756</v>
      </c>
      <c r="BG292">
        <v>1021.0053333333333</v>
      </c>
      <c r="BH292">
        <v>1021.2546666666667</v>
      </c>
      <c r="BI292">
        <v>1021.504</v>
      </c>
      <c r="BJ292">
        <v>1021.7093333333333</v>
      </c>
      <c r="BK292">
        <v>1021.9146666666667</v>
      </c>
      <c r="BL292">
        <v>1022.12</v>
      </c>
    </row>
    <row r="293" spans="6:64" x14ac:dyDescent="0.25">
      <c r="F293">
        <v>49</v>
      </c>
      <c r="G293">
        <v>988.42</v>
      </c>
      <c r="H293">
        <v>989.26826666666659</v>
      </c>
      <c r="I293">
        <v>990.11653333333334</v>
      </c>
      <c r="J293">
        <v>990.96479999999997</v>
      </c>
      <c r="K293">
        <v>991.8130666666666</v>
      </c>
      <c r="L293">
        <v>992.66133333333335</v>
      </c>
      <c r="M293">
        <v>993.50959999999998</v>
      </c>
      <c r="N293">
        <v>994.35786666666661</v>
      </c>
      <c r="O293">
        <v>995.20613333333336</v>
      </c>
      <c r="P293">
        <v>996.05439999999999</v>
      </c>
      <c r="Q293">
        <v>996.90266666666662</v>
      </c>
      <c r="R293">
        <v>997.75093333333336</v>
      </c>
      <c r="S293">
        <v>998.5992</v>
      </c>
      <c r="T293">
        <v>999.44746666666663</v>
      </c>
      <c r="U293">
        <v>1000.2957333333334</v>
      </c>
      <c r="V293">
        <v>1001.144</v>
      </c>
      <c r="W293">
        <v>1001.8545</v>
      </c>
      <c r="X293">
        <v>1002.5650000000001</v>
      </c>
      <c r="Y293">
        <v>1003.2755</v>
      </c>
      <c r="Z293">
        <v>1003.986</v>
      </c>
      <c r="AA293">
        <v>1004.6965</v>
      </c>
      <c r="AB293">
        <v>1005.407</v>
      </c>
      <c r="AC293">
        <v>1006.1175000000001</v>
      </c>
      <c r="AD293">
        <v>1006.828</v>
      </c>
      <c r="AE293">
        <v>1007.5385</v>
      </c>
      <c r="AF293">
        <v>1008.249</v>
      </c>
      <c r="AG293">
        <v>1008.8307500000001</v>
      </c>
      <c r="AH293">
        <v>1009.4125</v>
      </c>
      <c r="AI293">
        <v>1009.99425</v>
      </c>
      <c r="AJ293">
        <v>1010.576</v>
      </c>
      <c r="AK293">
        <v>1011.1577500000001</v>
      </c>
      <c r="AL293">
        <v>1011.7395</v>
      </c>
      <c r="AM293">
        <v>1012.32125</v>
      </c>
      <c r="AN293">
        <v>1012.903</v>
      </c>
      <c r="AO293">
        <v>1013.3845</v>
      </c>
      <c r="AP293">
        <v>1013.866</v>
      </c>
      <c r="AQ293">
        <v>1014.3475000000001</v>
      </c>
      <c r="AR293">
        <v>1014.8290000000001</v>
      </c>
      <c r="AS293">
        <v>1015.3105</v>
      </c>
      <c r="AT293">
        <v>1015.792</v>
      </c>
      <c r="AU293">
        <v>1016.1942</v>
      </c>
      <c r="AV293">
        <v>1016.5964</v>
      </c>
      <c r="AW293">
        <v>1016.9986</v>
      </c>
      <c r="AX293">
        <v>1017.4008</v>
      </c>
      <c r="AY293">
        <v>1017.803</v>
      </c>
      <c r="AZ293">
        <v>1018.14175</v>
      </c>
      <c r="BA293">
        <v>1018.4805</v>
      </c>
      <c r="BB293">
        <v>1018.81925</v>
      </c>
      <c r="BC293">
        <v>1019.158</v>
      </c>
      <c r="BD293">
        <v>1019.448</v>
      </c>
      <c r="BE293">
        <v>1019.7379999999999</v>
      </c>
      <c r="BF293">
        <v>1020.0279999999999</v>
      </c>
      <c r="BG293">
        <v>1020.2743333333333</v>
      </c>
      <c r="BH293">
        <v>1020.5206666666666</v>
      </c>
      <c r="BI293">
        <v>1020.7669999999999</v>
      </c>
      <c r="BJ293">
        <v>1020.9696666666666</v>
      </c>
      <c r="BK293">
        <v>1021.1723333333333</v>
      </c>
      <c r="BL293">
        <v>1021.375</v>
      </c>
    </row>
    <row r="294" spans="6:64" x14ac:dyDescent="0.25">
      <c r="F294">
        <v>50</v>
      </c>
      <c r="G294">
        <v>988</v>
      </c>
      <c r="H294">
        <v>988.84</v>
      </c>
      <c r="I294">
        <v>989.68</v>
      </c>
      <c r="J294">
        <v>990.52</v>
      </c>
      <c r="K294">
        <v>991.36</v>
      </c>
      <c r="L294">
        <v>992.2</v>
      </c>
      <c r="M294">
        <v>993.04</v>
      </c>
      <c r="N294">
        <v>993.88</v>
      </c>
      <c r="O294">
        <v>994.72</v>
      </c>
      <c r="P294">
        <v>995.56000000000006</v>
      </c>
      <c r="Q294">
        <v>996.4</v>
      </c>
      <c r="R294">
        <v>997.24</v>
      </c>
      <c r="S294">
        <v>998.08</v>
      </c>
      <c r="T294">
        <v>998.92000000000007</v>
      </c>
      <c r="U294">
        <v>999.76</v>
      </c>
      <c r="V294">
        <v>1000.6</v>
      </c>
      <c r="W294">
        <v>1001.304</v>
      </c>
      <c r="X294">
        <v>1002.008</v>
      </c>
      <c r="Y294">
        <v>1002.712</v>
      </c>
      <c r="Z294">
        <v>1003.4160000000001</v>
      </c>
      <c r="AA294">
        <v>1004.12</v>
      </c>
      <c r="AB294">
        <v>1004.824</v>
      </c>
      <c r="AC294">
        <v>1005.528</v>
      </c>
      <c r="AD294">
        <v>1006.232</v>
      </c>
      <c r="AE294">
        <v>1006.936</v>
      </c>
      <c r="AF294">
        <v>1007.64</v>
      </c>
      <c r="AG294">
        <v>1008.2162499999999</v>
      </c>
      <c r="AH294">
        <v>1008.7925</v>
      </c>
      <c r="AI294">
        <v>1009.36875</v>
      </c>
      <c r="AJ294">
        <v>1009.9449999999999</v>
      </c>
      <c r="AK294">
        <v>1010.52125</v>
      </c>
      <c r="AL294">
        <v>1011.0975</v>
      </c>
      <c r="AM294">
        <v>1011.67375</v>
      </c>
      <c r="AN294">
        <v>1012.25</v>
      </c>
      <c r="AO294">
        <v>1012.7266666666667</v>
      </c>
      <c r="AP294">
        <v>1013.2033333333334</v>
      </c>
      <c r="AQ294">
        <v>1013.6800000000001</v>
      </c>
      <c r="AR294">
        <v>1014.1566666666666</v>
      </c>
      <c r="AS294">
        <v>1014.6333333333333</v>
      </c>
      <c r="AT294">
        <v>1015.11</v>
      </c>
      <c r="AU294">
        <v>1015.508</v>
      </c>
      <c r="AV294">
        <v>1015.9060000000001</v>
      </c>
      <c r="AW294">
        <v>1016.304</v>
      </c>
      <c r="AX294">
        <v>1016.702</v>
      </c>
      <c r="AY294">
        <v>1017.1</v>
      </c>
      <c r="AZ294">
        <v>1017.4350000000001</v>
      </c>
      <c r="BA294">
        <v>1017.77</v>
      </c>
      <c r="BB294">
        <v>1018.105</v>
      </c>
      <c r="BC294">
        <v>1018.44</v>
      </c>
      <c r="BD294">
        <v>1018.7266666666667</v>
      </c>
      <c r="BE294">
        <v>1019.0133333333333</v>
      </c>
      <c r="BF294">
        <v>1019.3</v>
      </c>
      <c r="BG294">
        <v>1019.5433333333333</v>
      </c>
      <c r="BH294">
        <v>1019.7866666666666</v>
      </c>
      <c r="BI294">
        <v>1020.03</v>
      </c>
      <c r="BJ294">
        <v>1020.23</v>
      </c>
      <c r="BK294">
        <v>1020.43</v>
      </c>
      <c r="BL294">
        <v>1020.63</v>
      </c>
    </row>
    <row r="295" spans="6:64" x14ac:dyDescent="0.25">
      <c r="F295">
        <v>51</v>
      </c>
      <c r="G295">
        <v>987.52</v>
      </c>
      <c r="H295">
        <v>988.35293333333334</v>
      </c>
      <c r="I295">
        <v>989.1858666666667</v>
      </c>
      <c r="J295">
        <v>990.01879999999994</v>
      </c>
      <c r="K295">
        <v>990.8517333333333</v>
      </c>
      <c r="L295">
        <v>991.68466666666666</v>
      </c>
      <c r="M295">
        <v>992.51760000000002</v>
      </c>
      <c r="N295">
        <v>993.35053333333337</v>
      </c>
      <c r="O295">
        <v>994.18346666666662</v>
      </c>
      <c r="P295">
        <v>995.01639999999998</v>
      </c>
      <c r="Q295">
        <v>995.84933333333333</v>
      </c>
      <c r="R295">
        <v>996.68226666666669</v>
      </c>
      <c r="S295">
        <v>997.51520000000005</v>
      </c>
      <c r="T295">
        <v>998.34813333333329</v>
      </c>
      <c r="U295">
        <v>999.18106666666665</v>
      </c>
      <c r="V295">
        <v>1000.014</v>
      </c>
      <c r="W295">
        <v>1000.7119</v>
      </c>
      <c r="X295">
        <v>1001.4098</v>
      </c>
      <c r="Y295">
        <v>1002.1077</v>
      </c>
      <c r="Z295">
        <v>1002.8056</v>
      </c>
      <c r="AA295">
        <v>1003.5035</v>
      </c>
      <c r="AB295">
        <v>1004.2013999999999</v>
      </c>
      <c r="AC295">
        <v>1004.8992999999999</v>
      </c>
      <c r="AD295">
        <v>1005.5971999999999</v>
      </c>
      <c r="AE295">
        <v>1006.2950999999999</v>
      </c>
      <c r="AF295">
        <v>1006.9929999999999</v>
      </c>
      <c r="AG295">
        <v>1007.564125</v>
      </c>
      <c r="AH295">
        <v>1008.1352499999999</v>
      </c>
      <c r="AI295">
        <v>1008.706375</v>
      </c>
      <c r="AJ295">
        <v>1009.2774999999999</v>
      </c>
      <c r="AK295">
        <v>1009.848625</v>
      </c>
      <c r="AL295">
        <v>1010.41975</v>
      </c>
      <c r="AM295">
        <v>1010.990875</v>
      </c>
      <c r="AN295">
        <v>1011.562</v>
      </c>
      <c r="AO295">
        <v>1012.0341666666667</v>
      </c>
      <c r="AP295">
        <v>1012.5063333333334</v>
      </c>
      <c r="AQ295">
        <v>1012.9784999999999</v>
      </c>
      <c r="AR295">
        <v>1013.4506666666666</v>
      </c>
      <c r="AS295">
        <v>1013.9228333333333</v>
      </c>
      <c r="AT295">
        <v>1014.395</v>
      </c>
      <c r="AU295">
        <v>1014.7894</v>
      </c>
      <c r="AV295">
        <v>1015.1838</v>
      </c>
      <c r="AW295">
        <v>1015.5781999999999</v>
      </c>
      <c r="AX295">
        <v>1015.9725999999999</v>
      </c>
      <c r="AY295">
        <v>1016.367</v>
      </c>
      <c r="AZ295">
        <v>1016.6985</v>
      </c>
      <c r="BA295">
        <v>1017.03</v>
      </c>
      <c r="BB295">
        <v>1017.3615000000001</v>
      </c>
      <c r="BC295">
        <v>1017.6930000000001</v>
      </c>
      <c r="BD295">
        <v>1017.9766666666667</v>
      </c>
      <c r="BE295">
        <v>1018.2603333333334</v>
      </c>
      <c r="BF295">
        <v>1018.544</v>
      </c>
      <c r="BG295">
        <v>1018.7843333333333</v>
      </c>
      <c r="BH295">
        <v>1019.0246666666667</v>
      </c>
      <c r="BI295">
        <v>1019.265</v>
      </c>
      <c r="BJ295">
        <v>1019.4626666666667</v>
      </c>
      <c r="BK295">
        <v>1019.6603333333333</v>
      </c>
      <c r="BL295">
        <v>1019.8579999999999</v>
      </c>
    </row>
    <row r="296" spans="6:64" x14ac:dyDescent="0.25">
      <c r="F296">
        <v>52</v>
      </c>
      <c r="G296">
        <v>987.04</v>
      </c>
      <c r="H296">
        <v>987.86586666666665</v>
      </c>
      <c r="I296">
        <v>988.69173333333333</v>
      </c>
      <c r="J296">
        <v>989.51760000000002</v>
      </c>
      <c r="K296">
        <v>990.34346666666659</v>
      </c>
      <c r="L296">
        <v>991.16933333333327</v>
      </c>
      <c r="M296">
        <v>991.99519999999995</v>
      </c>
      <c r="N296">
        <v>992.82106666666664</v>
      </c>
      <c r="O296">
        <v>993.64693333333332</v>
      </c>
      <c r="P296">
        <v>994.47280000000001</v>
      </c>
      <c r="Q296">
        <v>995.29866666666669</v>
      </c>
      <c r="R296">
        <v>996.12453333333337</v>
      </c>
      <c r="S296">
        <v>996.95039999999995</v>
      </c>
      <c r="T296">
        <v>997.77626666666663</v>
      </c>
      <c r="U296">
        <v>998.60213333333331</v>
      </c>
      <c r="V296">
        <v>999.428</v>
      </c>
      <c r="W296">
        <v>1000.1197999999999</v>
      </c>
      <c r="X296">
        <v>1000.8116</v>
      </c>
      <c r="Y296">
        <v>1001.5034000000001</v>
      </c>
      <c r="Z296">
        <v>1002.1952</v>
      </c>
      <c r="AA296">
        <v>1002.8869999999999</v>
      </c>
      <c r="AB296">
        <v>1003.5788</v>
      </c>
      <c r="AC296">
        <v>1004.2706000000001</v>
      </c>
      <c r="AD296">
        <v>1004.9624</v>
      </c>
      <c r="AE296">
        <v>1005.6541999999999</v>
      </c>
      <c r="AF296">
        <v>1006.346</v>
      </c>
      <c r="AG296">
        <v>1006.912</v>
      </c>
      <c r="AH296">
        <v>1007.4780000000001</v>
      </c>
      <c r="AI296">
        <v>1008.044</v>
      </c>
      <c r="AJ296">
        <v>1008.61</v>
      </c>
      <c r="AK296">
        <v>1009.176</v>
      </c>
      <c r="AL296">
        <v>1009.742</v>
      </c>
      <c r="AM296">
        <v>1010.308</v>
      </c>
      <c r="AN296">
        <v>1010.874</v>
      </c>
      <c r="AO296">
        <v>1011.3416666666667</v>
      </c>
      <c r="AP296">
        <v>1011.8093333333334</v>
      </c>
      <c r="AQ296">
        <v>1012.277</v>
      </c>
      <c r="AR296">
        <v>1012.7446666666667</v>
      </c>
      <c r="AS296">
        <v>1013.2123333333334</v>
      </c>
      <c r="AT296">
        <v>1013.6800000000001</v>
      </c>
      <c r="AU296">
        <v>1014.0708000000001</v>
      </c>
      <c r="AV296">
        <v>1014.4616000000001</v>
      </c>
      <c r="AW296">
        <v>1014.8524</v>
      </c>
      <c r="AX296">
        <v>1015.2432</v>
      </c>
      <c r="AY296">
        <v>1015.634</v>
      </c>
      <c r="AZ296">
        <v>1015.962</v>
      </c>
      <c r="BA296">
        <v>1016.29</v>
      </c>
      <c r="BB296">
        <v>1016.6180000000001</v>
      </c>
      <c r="BC296">
        <v>1016.946</v>
      </c>
      <c r="BD296">
        <v>1017.2266666666667</v>
      </c>
      <c r="BE296">
        <v>1017.5073333333333</v>
      </c>
      <c r="BF296">
        <v>1017.788</v>
      </c>
      <c r="BG296">
        <v>1018.0253333333334</v>
      </c>
      <c r="BH296">
        <v>1018.2626666666666</v>
      </c>
      <c r="BI296">
        <v>1018.5</v>
      </c>
      <c r="BJ296">
        <v>1018.6953333333333</v>
      </c>
      <c r="BK296">
        <v>1018.8906666666667</v>
      </c>
      <c r="BL296">
        <v>1019.086</v>
      </c>
    </row>
    <row r="297" spans="6:64" x14ac:dyDescent="0.25">
      <c r="F297">
        <v>53</v>
      </c>
      <c r="G297">
        <v>986.56000000000006</v>
      </c>
      <c r="H297">
        <v>987.37880000000007</v>
      </c>
      <c r="I297">
        <v>988.19760000000008</v>
      </c>
      <c r="J297">
        <v>989.01640000000009</v>
      </c>
      <c r="K297">
        <v>989.83519999999999</v>
      </c>
      <c r="L297">
        <v>990.654</v>
      </c>
      <c r="M297">
        <v>991.47280000000001</v>
      </c>
      <c r="N297">
        <v>992.29160000000002</v>
      </c>
      <c r="O297">
        <v>993.11040000000003</v>
      </c>
      <c r="P297">
        <v>993.92920000000004</v>
      </c>
      <c r="Q297">
        <v>994.74800000000005</v>
      </c>
      <c r="R297">
        <v>995.56680000000006</v>
      </c>
      <c r="S297">
        <v>996.38559999999995</v>
      </c>
      <c r="T297">
        <v>997.20439999999996</v>
      </c>
      <c r="U297">
        <v>998.02319999999997</v>
      </c>
      <c r="V297">
        <v>998.84199999999998</v>
      </c>
      <c r="W297">
        <v>999.52769999999998</v>
      </c>
      <c r="X297">
        <v>1000.2134</v>
      </c>
      <c r="Y297">
        <v>1000.8991</v>
      </c>
      <c r="Z297">
        <v>1001.5848</v>
      </c>
      <c r="AA297">
        <v>1002.2705</v>
      </c>
      <c r="AB297">
        <v>1002.9562</v>
      </c>
      <c r="AC297">
        <v>1003.6419</v>
      </c>
      <c r="AD297">
        <v>1004.3276</v>
      </c>
      <c r="AE297">
        <v>1005.0133</v>
      </c>
      <c r="AF297">
        <v>1005.699</v>
      </c>
      <c r="AG297">
        <v>1006.259875</v>
      </c>
      <c r="AH297">
        <v>1006.82075</v>
      </c>
      <c r="AI297">
        <v>1007.381625</v>
      </c>
      <c r="AJ297">
        <v>1007.9425</v>
      </c>
      <c r="AK297">
        <v>1008.503375</v>
      </c>
      <c r="AL297">
        <v>1009.06425</v>
      </c>
      <c r="AM297">
        <v>1009.625125</v>
      </c>
      <c r="AN297">
        <v>1010.186</v>
      </c>
      <c r="AO297">
        <v>1010.6491666666667</v>
      </c>
      <c r="AP297">
        <v>1011.1123333333334</v>
      </c>
      <c r="AQ297">
        <v>1011.5755</v>
      </c>
      <c r="AR297">
        <v>1012.0386666666667</v>
      </c>
      <c r="AS297">
        <v>1012.5018333333334</v>
      </c>
      <c r="AT297">
        <v>1012.965</v>
      </c>
      <c r="AU297">
        <v>1013.3522</v>
      </c>
      <c r="AV297">
        <v>1013.7394</v>
      </c>
      <c r="AW297">
        <v>1014.1266000000001</v>
      </c>
      <c r="AX297">
        <v>1014.5138000000001</v>
      </c>
      <c r="AY297">
        <v>1014.9010000000001</v>
      </c>
      <c r="AZ297">
        <v>1015.2255</v>
      </c>
      <c r="BA297">
        <v>1015.5500000000001</v>
      </c>
      <c r="BB297">
        <v>1015.8745000000001</v>
      </c>
      <c r="BC297">
        <v>1016.1990000000001</v>
      </c>
      <c r="BD297">
        <v>1016.4766666666667</v>
      </c>
      <c r="BE297">
        <v>1016.7543333333333</v>
      </c>
      <c r="BF297">
        <v>1017.0319999999999</v>
      </c>
      <c r="BG297">
        <v>1017.2663333333333</v>
      </c>
      <c r="BH297">
        <v>1017.5006666666667</v>
      </c>
      <c r="BI297">
        <v>1017.735</v>
      </c>
      <c r="BJ297">
        <v>1017.928</v>
      </c>
      <c r="BK297">
        <v>1018.121</v>
      </c>
      <c r="BL297">
        <v>1018.314</v>
      </c>
    </row>
    <row r="298" spans="6:64" x14ac:dyDescent="0.25">
      <c r="F298">
        <v>54</v>
      </c>
      <c r="G298">
        <v>986.08</v>
      </c>
      <c r="H298">
        <v>986.89173333333338</v>
      </c>
      <c r="I298">
        <v>987.70346666666671</v>
      </c>
      <c r="J298">
        <v>988.51520000000005</v>
      </c>
      <c r="K298">
        <v>989.32693333333339</v>
      </c>
      <c r="L298">
        <v>990.13866666666672</v>
      </c>
      <c r="M298">
        <v>990.95040000000006</v>
      </c>
      <c r="N298">
        <v>991.7621333333334</v>
      </c>
      <c r="O298">
        <v>992.57386666666662</v>
      </c>
      <c r="P298">
        <v>993.38559999999995</v>
      </c>
      <c r="Q298">
        <v>994.19733333333329</v>
      </c>
      <c r="R298">
        <v>995.00906666666663</v>
      </c>
      <c r="S298">
        <v>995.82079999999996</v>
      </c>
      <c r="T298">
        <v>996.6325333333333</v>
      </c>
      <c r="U298">
        <v>997.44426666666664</v>
      </c>
      <c r="V298">
        <v>998.25599999999997</v>
      </c>
      <c r="W298">
        <v>998.93560000000002</v>
      </c>
      <c r="X298">
        <v>999.61519999999996</v>
      </c>
      <c r="Y298">
        <v>1000.2948</v>
      </c>
      <c r="Z298">
        <v>1000.9743999999999</v>
      </c>
      <c r="AA298">
        <v>1001.654</v>
      </c>
      <c r="AB298">
        <v>1002.3336</v>
      </c>
      <c r="AC298">
        <v>1003.0132</v>
      </c>
      <c r="AD298">
        <v>1003.6928</v>
      </c>
      <c r="AE298">
        <v>1004.3724</v>
      </c>
      <c r="AF298">
        <v>1005.052</v>
      </c>
      <c r="AG298">
        <v>1005.60775</v>
      </c>
      <c r="AH298">
        <v>1006.1635</v>
      </c>
      <c r="AI298">
        <v>1006.71925</v>
      </c>
      <c r="AJ298">
        <v>1007.2750000000001</v>
      </c>
      <c r="AK298">
        <v>1007.8307500000001</v>
      </c>
      <c r="AL298">
        <v>1008.3865000000001</v>
      </c>
      <c r="AM298">
        <v>1008.9422500000001</v>
      </c>
      <c r="AN298">
        <v>1009.498</v>
      </c>
      <c r="AO298">
        <v>1009.9566666666667</v>
      </c>
      <c r="AP298">
        <v>1010.4153333333334</v>
      </c>
      <c r="AQ298">
        <v>1010.874</v>
      </c>
      <c r="AR298">
        <v>1011.3326666666667</v>
      </c>
      <c r="AS298">
        <v>1011.7913333333333</v>
      </c>
      <c r="AT298">
        <v>1012.25</v>
      </c>
      <c r="AU298">
        <v>1012.6336</v>
      </c>
      <c r="AV298">
        <v>1013.0172</v>
      </c>
      <c r="AW298">
        <v>1013.4008</v>
      </c>
      <c r="AX298">
        <v>1013.7844</v>
      </c>
      <c r="AY298">
        <v>1014.168</v>
      </c>
      <c r="AZ298">
        <v>1014.489</v>
      </c>
      <c r="BA298">
        <v>1014.81</v>
      </c>
      <c r="BB298">
        <v>1015.131</v>
      </c>
      <c r="BC298">
        <v>1015.452</v>
      </c>
      <c r="BD298">
        <v>1015.7266666666667</v>
      </c>
      <c r="BE298">
        <v>1016.0013333333333</v>
      </c>
      <c r="BF298">
        <v>1016.276</v>
      </c>
      <c r="BG298">
        <v>1016.5073333333333</v>
      </c>
      <c r="BH298">
        <v>1016.7386666666666</v>
      </c>
      <c r="BI298">
        <v>1016.97</v>
      </c>
      <c r="BJ298">
        <v>1017.1606666666667</v>
      </c>
      <c r="BK298">
        <v>1017.3513333333334</v>
      </c>
      <c r="BL298">
        <v>1017.542</v>
      </c>
    </row>
    <row r="299" spans="6:64" x14ac:dyDescent="0.25">
      <c r="F299">
        <v>55</v>
      </c>
      <c r="G299">
        <v>985.6</v>
      </c>
      <c r="H299">
        <v>986.40466666666669</v>
      </c>
      <c r="I299">
        <v>987.20933333333335</v>
      </c>
      <c r="J299">
        <v>988.01400000000001</v>
      </c>
      <c r="K299">
        <v>988.81866666666667</v>
      </c>
      <c r="L299">
        <v>989.62333333333333</v>
      </c>
      <c r="M299">
        <v>990.428</v>
      </c>
      <c r="N299">
        <v>991.23266666666666</v>
      </c>
      <c r="O299">
        <v>992.03733333333344</v>
      </c>
      <c r="P299">
        <v>992.8420000000001</v>
      </c>
      <c r="Q299">
        <v>993.64666666666676</v>
      </c>
      <c r="R299">
        <v>994.45133333333342</v>
      </c>
      <c r="S299">
        <v>995.25600000000009</v>
      </c>
      <c r="T299">
        <v>996.06066666666675</v>
      </c>
      <c r="U299">
        <v>996.86533333333341</v>
      </c>
      <c r="V299">
        <v>997.67000000000007</v>
      </c>
      <c r="W299">
        <v>998.34350000000006</v>
      </c>
      <c r="X299">
        <v>999.01700000000005</v>
      </c>
      <c r="Y299">
        <v>999.69050000000004</v>
      </c>
      <c r="Z299">
        <v>1000.364</v>
      </c>
      <c r="AA299">
        <v>1001.0375</v>
      </c>
      <c r="AB299">
        <v>1001.711</v>
      </c>
      <c r="AC299">
        <v>1002.3845</v>
      </c>
      <c r="AD299">
        <v>1003.058</v>
      </c>
      <c r="AE299">
        <v>1003.7315</v>
      </c>
      <c r="AF299">
        <v>1004.405</v>
      </c>
      <c r="AG299">
        <v>1004.9556249999999</v>
      </c>
      <c r="AH299">
        <v>1005.5062499999999</v>
      </c>
      <c r="AI299">
        <v>1006.056875</v>
      </c>
      <c r="AJ299">
        <v>1006.6075</v>
      </c>
      <c r="AK299">
        <v>1007.1581249999999</v>
      </c>
      <c r="AL299">
        <v>1007.70875</v>
      </c>
      <c r="AM299">
        <v>1008.259375</v>
      </c>
      <c r="AN299">
        <v>1008.81</v>
      </c>
      <c r="AO299">
        <v>1009.2641666666666</v>
      </c>
      <c r="AP299">
        <v>1009.7183333333334</v>
      </c>
      <c r="AQ299">
        <v>1010.1725</v>
      </c>
      <c r="AR299">
        <v>1010.6266666666667</v>
      </c>
      <c r="AS299">
        <v>1011.0808333333334</v>
      </c>
      <c r="AT299">
        <v>1011.5350000000001</v>
      </c>
      <c r="AU299">
        <v>1011.9150000000001</v>
      </c>
      <c r="AV299">
        <v>1012.2950000000001</v>
      </c>
      <c r="AW299">
        <v>1012.675</v>
      </c>
      <c r="AX299">
        <v>1013.0549999999999</v>
      </c>
      <c r="AY299">
        <v>1013.4349999999999</v>
      </c>
      <c r="AZ299">
        <v>1013.7524999999999</v>
      </c>
      <c r="BA299">
        <v>1014.0699999999999</v>
      </c>
      <c r="BB299">
        <v>1014.3875</v>
      </c>
      <c r="BC299">
        <v>1014.705</v>
      </c>
      <c r="BD299">
        <v>1014.9766666666667</v>
      </c>
      <c r="BE299">
        <v>1015.2483333333333</v>
      </c>
      <c r="BF299">
        <v>1015.52</v>
      </c>
      <c r="BG299">
        <v>1015.7483333333333</v>
      </c>
      <c r="BH299">
        <v>1015.9766666666666</v>
      </c>
      <c r="BI299">
        <v>1016.2049999999999</v>
      </c>
      <c r="BJ299">
        <v>1016.3933333333333</v>
      </c>
      <c r="BK299">
        <v>1016.5816666666666</v>
      </c>
      <c r="BL299">
        <v>1016.77</v>
      </c>
    </row>
    <row r="300" spans="6:64" x14ac:dyDescent="0.25">
      <c r="F300">
        <v>56</v>
      </c>
      <c r="G300">
        <v>985.12</v>
      </c>
      <c r="H300">
        <v>985.91759999999999</v>
      </c>
      <c r="I300">
        <v>986.71519999999998</v>
      </c>
      <c r="J300">
        <v>987.51279999999997</v>
      </c>
      <c r="K300">
        <v>988.31040000000007</v>
      </c>
      <c r="L300">
        <v>989.10800000000006</v>
      </c>
      <c r="M300">
        <v>989.90560000000005</v>
      </c>
      <c r="N300">
        <v>990.70320000000004</v>
      </c>
      <c r="O300">
        <v>991.50080000000003</v>
      </c>
      <c r="P300">
        <v>992.29840000000002</v>
      </c>
      <c r="Q300">
        <v>993.096</v>
      </c>
      <c r="R300">
        <v>993.89359999999999</v>
      </c>
      <c r="S300">
        <v>994.69120000000009</v>
      </c>
      <c r="T300">
        <v>995.48880000000008</v>
      </c>
      <c r="U300">
        <v>996.28640000000007</v>
      </c>
      <c r="V300">
        <v>997.08400000000006</v>
      </c>
      <c r="W300">
        <v>997.7514000000001</v>
      </c>
      <c r="X300">
        <v>998.41880000000003</v>
      </c>
      <c r="Y300">
        <v>999.08619999999996</v>
      </c>
      <c r="Z300">
        <v>999.75360000000001</v>
      </c>
      <c r="AA300">
        <v>1000.421</v>
      </c>
      <c r="AB300">
        <v>1001.0884</v>
      </c>
      <c r="AC300">
        <v>1001.7557999999999</v>
      </c>
      <c r="AD300">
        <v>1002.4232</v>
      </c>
      <c r="AE300">
        <v>1003.0906</v>
      </c>
      <c r="AF300">
        <v>1003.7579999999999</v>
      </c>
      <c r="AG300">
        <v>1004.3035</v>
      </c>
      <c r="AH300">
        <v>1004.8489999999999</v>
      </c>
      <c r="AI300">
        <v>1005.3944999999999</v>
      </c>
      <c r="AJ300">
        <v>1005.9399999999999</v>
      </c>
      <c r="AK300">
        <v>1006.4855</v>
      </c>
      <c r="AL300">
        <v>1007.0309999999999</v>
      </c>
      <c r="AM300">
        <v>1007.5764999999999</v>
      </c>
      <c r="AN300">
        <v>1008.122</v>
      </c>
      <c r="AO300">
        <v>1008.5716666666666</v>
      </c>
      <c r="AP300">
        <v>1009.0213333333334</v>
      </c>
      <c r="AQ300">
        <v>1009.471</v>
      </c>
      <c r="AR300">
        <v>1009.9206666666666</v>
      </c>
      <c r="AS300">
        <v>1010.3703333333334</v>
      </c>
      <c r="AT300">
        <v>1010.82</v>
      </c>
      <c r="AU300">
        <v>1011.1964</v>
      </c>
      <c r="AV300">
        <v>1011.5728</v>
      </c>
      <c r="AW300">
        <v>1011.9492</v>
      </c>
      <c r="AX300">
        <v>1012.3256</v>
      </c>
      <c r="AY300">
        <v>1012.702</v>
      </c>
      <c r="AZ300">
        <v>1013.0160000000001</v>
      </c>
      <c r="BA300">
        <v>1013.33</v>
      </c>
      <c r="BB300">
        <v>1013.644</v>
      </c>
      <c r="BC300">
        <v>1013.9580000000001</v>
      </c>
      <c r="BD300">
        <v>1014.2266666666667</v>
      </c>
      <c r="BE300">
        <v>1014.4953333333334</v>
      </c>
      <c r="BF300">
        <v>1014.764</v>
      </c>
      <c r="BG300">
        <v>1014.9893333333333</v>
      </c>
      <c r="BH300">
        <v>1015.2146666666666</v>
      </c>
      <c r="BI300">
        <v>1015.4399999999999</v>
      </c>
      <c r="BJ300">
        <v>1015.626</v>
      </c>
      <c r="BK300">
        <v>1015.8119999999999</v>
      </c>
      <c r="BL300">
        <v>1015.9979999999999</v>
      </c>
    </row>
    <row r="301" spans="6:64" x14ac:dyDescent="0.25">
      <c r="F301">
        <v>57</v>
      </c>
      <c r="G301">
        <v>984.64</v>
      </c>
      <c r="H301">
        <v>985.4305333333333</v>
      </c>
      <c r="I301">
        <v>986.22106666666662</v>
      </c>
      <c r="J301">
        <v>987.01160000000004</v>
      </c>
      <c r="K301">
        <v>987.80213333333336</v>
      </c>
      <c r="L301">
        <v>988.59266666666667</v>
      </c>
      <c r="M301">
        <v>989.38319999999999</v>
      </c>
      <c r="N301">
        <v>990.1737333333333</v>
      </c>
      <c r="O301">
        <v>990.96426666666673</v>
      </c>
      <c r="P301">
        <v>991.75480000000005</v>
      </c>
      <c r="Q301">
        <v>992.54533333333336</v>
      </c>
      <c r="R301">
        <v>993.33586666666667</v>
      </c>
      <c r="S301">
        <v>994.12639999999999</v>
      </c>
      <c r="T301">
        <v>994.91693333333342</v>
      </c>
      <c r="U301">
        <v>995.70746666666673</v>
      </c>
      <c r="V301">
        <v>996.49800000000005</v>
      </c>
      <c r="W301">
        <v>997.15930000000003</v>
      </c>
      <c r="X301">
        <v>997.82060000000001</v>
      </c>
      <c r="Y301">
        <v>998.4819</v>
      </c>
      <c r="Z301">
        <v>999.14319999999998</v>
      </c>
      <c r="AA301">
        <v>999.80449999999996</v>
      </c>
      <c r="AB301">
        <v>1000.4658000000001</v>
      </c>
      <c r="AC301">
        <v>1001.1271</v>
      </c>
      <c r="AD301">
        <v>1001.7884</v>
      </c>
      <c r="AE301">
        <v>1002.4497</v>
      </c>
      <c r="AF301">
        <v>1003.111</v>
      </c>
      <c r="AG301">
        <v>1003.651375</v>
      </c>
      <c r="AH301">
        <v>1004.19175</v>
      </c>
      <c r="AI301">
        <v>1004.732125</v>
      </c>
      <c r="AJ301">
        <v>1005.2725</v>
      </c>
      <c r="AK301">
        <v>1005.812875</v>
      </c>
      <c r="AL301">
        <v>1006.35325</v>
      </c>
      <c r="AM301">
        <v>1006.8936249999999</v>
      </c>
      <c r="AN301">
        <v>1007.434</v>
      </c>
      <c r="AO301">
        <v>1007.8791666666666</v>
      </c>
      <c r="AP301">
        <v>1008.3243333333334</v>
      </c>
      <c r="AQ301">
        <v>1008.7695</v>
      </c>
      <c r="AR301">
        <v>1009.2146666666666</v>
      </c>
      <c r="AS301">
        <v>1009.6598333333334</v>
      </c>
      <c r="AT301">
        <v>1010.105</v>
      </c>
      <c r="AU301">
        <v>1010.4778</v>
      </c>
      <c r="AV301">
        <v>1010.8506</v>
      </c>
      <c r="AW301">
        <v>1011.2234000000001</v>
      </c>
      <c r="AX301">
        <v>1011.5962000000001</v>
      </c>
      <c r="AY301">
        <v>1011.9690000000001</v>
      </c>
      <c r="AZ301">
        <v>1012.2795000000001</v>
      </c>
      <c r="BA301">
        <v>1012.59</v>
      </c>
      <c r="BB301">
        <v>1012.9005</v>
      </c>
      <c r="BC301">
        <v>1013.211</v>
      </c>
      <c r="BD301">
        <v>1013.4766666666667</v>
      </c>
      <c r="BE301">
        <v>1013.7423333333334</v>
      </c>
      <c r="BF301">
        <v>1014.008</v>
      </c>
      <c r="BG301">
        <v>1014.2303333333333</v>
      </c>
      <c r="BH301">
        <v>1014.4526666666667</v>
      </c>
      <c r="BI301">
        <v>1014.675</v>
      </c>
      <c r="BJ301">
        <v>1014.8586666666666</v>
      </c>
      <c r="BK301">
        <v>1015.0423333333333</v>
      </c>
      <c r="BL301">
        <v>1015.226</v>
      </c>
    </row>
    <row r="302" spans="6:64" x14ac:dyDescent="0.25">
      <c r="F302">
        <v>58</v>
      </c>
      <c r="G302">
        <v>984.16000000000008</v>
      </c>
      <c r="H302">
        <v>984.94346666666672</v>
      </c>
      <c r="I302">
        <v>985.72693333333336</v>
      </c>
      <c r="J302">
        <v>986.51040000000012</v>
      </c>
      <c r="K302">
        <v>987.29386666666676</v>
      </c>
      <c r="L302">
        <v>988.0773333333334</v>
      </c>
      <c r="M302">
        <v>988.86080000000004</v>
      </c>
      <c r="N302">
        <v>989.64426666666668</v>
      </c>
      <c r="O302">
        <v>990.42773333333344</v>
      </c>
      <c r="P302">
        <v>991.21120000000008</v>
      </c>
      <c r="Q302">
        <v>991.99466666666672</v>
      </c>
      <c r="R302">
        <v>992.77813333333336</v>
      </c>
      <c r="S302">
        <v>993.5616</v>
      </c>
      <c r="T302">
        <v>994.34506666666675</v>
      </c>
      <c r="U302">
        <v>995.12853333333339</v>
      </c>
      <c r="V302">
        <v>995.91200000000003</v>
      </c>
      <c r="W302">
        <v>996.56720000000007</v>
      </c>
      <c r="X302">
        <v>997.22239999999999</v>
      </c>
      <c r="Y302">
        <v>997.87760000000003</v>
      </c>
      <c r="Z302">
        <v>998.53279999999995</v>
      </c>
      <c r="AA302">
        <v>999.18799999999999</v>
      </c>
      <c r="AB302">
        <v>999.84320000000002</v>
      </c>
      <c r="AC302">
        <v>1000.4983999999999</v>
      </c>
      <c r="AD302">
        <v>1001.1536</v>
      </c>
      <c r="AE302">
        <v>1001.8087999999999</v>
      </c>
      <c r="AF302">
        <v>1002.4639999999999</v>
      </c>
      <c r="AG302">
        <v>1002.99925</v>
      </c>
      <c r="AH302">
        <v>1003.5345</v>
      </c>
      <c r="AI302">
        <v>1004.06975</v>
      </c>
      <c r="AJ302">
        <v>1004.605</v>
      </c>
      <c r="AK302">
        <v>1005.1402499999999</v>
      </c>
      <c r="AL302">
        <v>1005.6754999999999</v>
      </c>
      <c r="AM302">
        <v>1006.21075</v>
      </c>
      <c r="AN302">
        <v>1006.746</v>
      </c>
      <c r="AO302">
        <v>1007.1866666666666</v>
      </c>
      <c r="AP302">
        <v>1007.6273333333334</v>
      </c>
      <c r="AQ302">
        <v>1008.068</v>
      </c>
      <c r="AR302">
        <v>1008.5086666666666</v>
      </c>
      <c r="AS302">
        <v>1008.9493333333334</v>
      </c>
      <c r="AT302">
        <v>1009.39</v>
      </c>
      <c r="AU302">
        <v>1009.7592</v>
      </c>
      <c r="AV302">
        <v>1010.1283999999999</v>
      </c>
      <c r="AW302">
        <v>1010.4976</v>
      </c>
      <c r="AX302">
        <v>1010.8668</v>
      </c>
      <c r="AY302">
        <v>1011.236</v>
      </c>
      <c r="AZ302">
        <v>1011.543</v>
      </c>
      <c r="BA302">
        <v>1011.85</v>
      </c>
      <c r="BB302">
        <v>1012.157</v>
      </c>
      <c r="BC302">
        <v>1012.4640000000001</v>
      </c>
      <c r="BD302">
        <v>1012.7266666666667</v>
      </c>
      <c r="BE302">
        <v>1012.9893333333333</v>
      </c>
      <c r="BF302">
        <v>1013.252</v>
      </c>
      <c r="BG302">
        <v>1013.4713333333333</v>
      </c>
      <c r="BH302">
        <v>1013.6906666666666</v>
      </c>
      <c r="BI302">
        <v>1013.91</v>
      </c>
      <c r="BJ302">
        <v>1014.0913333333333</v>
      </c>
      <c r="BK302">
        <v>1014.2726666666666</v>
      </c>
      <c r="BL302">
        <v>1014.454</v>
      </c>
    </row>
    <row r="303" spans="6:64" x14ac:dyDescent="0.25">
      <c r="F303">
        <v>59</v>
      </c>
      <c r="G303">
        <v>983.68000000000006</v>
      </c>
      <c r="H303">
        <v>984.45640000000003</v>
      </c>
      <c r="I303">
        <v>985.23280000000011</v>
      </c>
      <c r="J303">
        <v>986.00920000000008</v>
      </c>
      <c r="K303">
        <v>986.78560000000004</v>
      </c>
      <c r="L303">
        <v>987.56200000000001</v>
      </c>
      <c r="M303">
        <v>988.33840000000009</v>
      </c>
      <c r="N303">
        <v>989.11480000000006</v>
      </c>
      <c r="O303">
        <v>989.89120000000003</v>
      </c>
      <c r="P303">
        <v>990.66759999999999</v>
      </c>
      <c r="Q303">
        <v>991.44400000000007</v>
      </c>
      <c r="R303">
        <v>992.22040000000004</v>
      </c>
      <c r="S303">
        <v>992.99680000000001</v>
      </c>
      <c r="T303">
        <v>993.77319999999997</v>
      </c>
      <c r="U303">
        <v>994.54960000000005</v>
      </c>
      <c r="V303">
        <v>995.32600000000002</v>
      </c>
      <c r="W303">
        <v>995.9751</v>
      </c>
      <c r="X303">
        <v>996.62419999999997</v>
      </c>
      <c r="Y303">
        <v>997.27330000000006</v>
      </c>
      <c r="Z303">
        <v>997.92240000000004</v>
      </c>
      <c r="AA303">
        <v>998.57150000000001</v>
      </c>
      <c r="AB303">
        <v>999.22059999999999</v>
      </c>
      <c r="AC303">
        <v>999.86969999999997</v>
      </c>
      <c r="AD303">
        <v>1000.5188000000001</v>
      </c>
      <c r="AE303">
        <v>1001.1679</v>
      </c>
      <c r="AF303">
        <v>1001.817</v>
      </c>
      <c r="AG303">
        <v>1002.347125</v>
      </c>
      <c r="AH303">
        <v>1002.87725</v>
      </c>
      <c r="AI303">
        <v>1003.407375</v>
      </c>
      <c r="AJ303">
        <v>1003.9375</v>
      </c>
      <c r="AK303">
        <v>1004.467625</v>
      </c>
      <c r="AL303">
        <v>1004.99775</v>
      </c>
      <c r="AM303">
        <v>1005.527875</v>
      </c>
      <c r="AN303">
        <v>1006.058</v>
      </c>
      <c r="AO303">
        <v>1006.4941666666666</v>
      </c>
      <c r="AP303">
        <v>1006.9303333333334</v>
      </c>
      <c r="AQ303">
        <v>1007.3665000000001</v>
      </c>
      <c r="AR303">
        <v>1007.8026666666667</v>
      </c>
      <c r="AS303">
        <v>1008.2388333333333</v>
      </c>
      <c r="AT303">
        <v>1008.6750000000001</v>
      </c>
      <c r="AU303">
        <v>1009.0406</v>
      </c>
      <c r="AV303">
        <v>1009.4062</v>
      </c>
      <c r="AW303">
        <v>1009.7718</v>
      </c>
      <c r="AX303">
        <v>1010.1374</v>
      </c>
      <c r="AY303">
        <v>1010.5029999999999</v>
      </c>
      <c r="AZ303">
        <v>1010.8064999999999</v>
      </c>
      <c r="BA303">
        <v>1011.1099999999999</v>
      </c>
      <c r="BB303">
        <v>1011.4135</v>
      </c>
      <c r="BC303">
        <v>1011.717</v>
      </c>
      <c r="BD303">
        <v>1011.9766666666667</v>
      </c>
      <c r="BE303">
        <v>1012.2363333333333</v>
      </c>
      <c r="BF303">
        <v>1012.496</v>
      </c>
      <c r="BG303">
        <v>1012.7123333333333</v>
      </c>
      <c r="BH303">
        <v>1012.9286666666667</v>
      </c>
      <c r="BI303">
        <v>1013.145</v>
      </c>
      <c r="BJ303">
        <v>1013.324</v>
      </c>
      <c r="BK303">
        <v>1013.503</v>
      </c>
      <c r="BL303">
        <v>1013.682</v>
      </c>
    </row>
    <row r="304" spans="6:64" x14ac:dyDescent="0.25">
      <c r="F304">
        <v>60</v>
      </c>
      <c r="G304">
        <v>983.2</v>
      </c>
      <c r="H304">
        <v>983.96933333333334</v>
      </c>
      <c r="I304">
        <v>984.73866666666675</v>
      </c>
      <c r="J304">
        <v>985.50800000000004</v>
      </c>
      <c r="K304">
        <v>986.27733333333333</v>
      </c>
      <c r="L304">
        <v>987.04666666666674</v>
      </c>
      <c r="M304">
        <v>987.81600000000003</v>
      </c>
      <c r="N304">
        <v>988.58533333333332</v>
      </c>
      <c r="O304">
        <v>989.35466666666673</v>
      </c>
      <c r="P304">
        <v>990.12400000000002</v>
      </c>
      <c r="Q304">
        <v>990.89333333333332</v>
      </c>
      <c r="R304">
        <v>991.66266666666672</v>
      </c>
      <c r="S304">
        <v>992.43200000000002</v>
      </c>
      <c r="T304">
        <v>993.20133333333331</v>
      </c>
      <c r="U304">
        <v>993.97066666666672</v>
      </c>
      <c r="V304">
        <v>994.74</v>
      </c>
      <c r="W304">
        <v>995.38300000000004</v>
      </c>
      <c r="X304">
        <v>996.02599999999995</v>
      </c>
      <c r="Y304">
        <v>996.66899999999998</v>
      </c>
      <c r="Z304">
        <v>997.31200000000001</v>
      </c>
      <c r="AA304">
        <v>997.95499999999993</v>
      </c>
      <c r="AB304">
        <v>998.59799999999996</v>
      </c>
      <c r="AC304">
        <v>999.24099999999999</v>
      </c>
      <c r="AD304">
        <v>999.88400000000001</v>
      </c>
      <c r="AE304">
        <v>1000.5269999999999</v>
      </c>
      <c r="AF304">
        <v>1001.17</v>
      </c>
      <c r="AG304">
        <v>1001.6949999999999</v>
      </c>
      <c r="AH304">
        <v>1002.22</v>
      </c>
      <c r="AI304">
        <v>1002.745</v>
      </c>
      <c r="AJ304">
        <v>1003.27</v>
      </c>
      <c r="AK304">
        <v>1003.795</v>
      </c>
      <c r="AL304">
        <v>1004.3199999999999</v>
      </c>
      <c r="AM304">
        <v>1004.845</v>
      </c>
      <c r="AN304">
        <v>1005.37</v>
      </c>
      <c r="AO304">
        <v>1005.8016666666667</v>
      </c>
      <c r="AP304">
        <v>1006.2333333333333</v>
      </c>
      <c r="AQ304">
        <v>1006.665</v>
      </c>
      <c r="AR304">
        <v>1007.0966666666667</v>
      </c>
      <c r="AS304">
        <v>1007.5283333333334</v>
      </c>
      <c r="AT304">
        <v>1007.96</v>
      </c>
      <c r="AU304">
        <v>1008.322</v>
      </c>
      <c r="AV304">
        <v>1008.684</v>
      </c>
      <c r="AW304">
        <v>1009.046</v>
      </c>
      <c r="AX304">
        <v>1009.408</v>
      </c>
      <c r="AY304">
        <v>1009.77</v>
      </c>
      <c r="AZ304">
        <v>1010.0699999999999</v>
      </c>
      <c r="BA304">
        <v>1010.37</v>
      </c>
      <c r="BB304">
        <v>1010.6700000000001</v>
      </c>
      <c r="BC304">
        <v>1010.97</v>
      </c>
      <c r="BD304">
        <v>1011.2266666666667</v>
      </c>
      <c r="BE304">
        <v>1011.4833333333333</v>
      </c>
      <c r="BF304">
        <v>1011.74</v>
      </c>
      <c r="BG304">
        <v>1011.9533333333334</v>
      </c>
      <c r="BH304">
        <v>1012.1666666666666</v>
      </c>
      <c r="BI304">
        <v>1012.38</v>
      </c>
      <c r="BJ304">
        <v>1012.5566666666666</v>
      </c>
      <c r="BK304">
        <v>1012.7333333333333</v>
      </c>
      <c r="BL304">
        <v>1012.91</v>
      </c>
    </row>
    <row r="305" spans="6:64" x14ac:dyDescent="0.25">
      <c r="F305">
        <v>61</v>
      </c>
      <c r="G305">
        <v>982.65000000000009</v>
      </c>
      <c r="H305">
        <v>983.4140000000001</v>
      </c>
      <c r="I305">
        <v>984.17800000000011</v>
      </c>
      <c r="J305">
        <v>984.94200000000012</v>
      </c>
      <c r="K305">
        <v>985.70600000000002</v>
      </c>
      <c r="L305">
        <v>986.47</v>
      </c>
      <c r="M305">
        <v>987.23400000000004</v>
      </c>
      <c r="N305">
        <v>987.99800000000005</v>
      </c>
      <c r="O305">
        <v>988.76200000000006</v>
      </c>
      <c r="P305">
        <v>989.52600000000007</v>
      </c>
      <c r="Q305">
        <v>990.29000000000008</v>
      </c>
      <c r="R305">
        <v>991.05400000000009</v>
      </c>
      <c r="S305">
        <v>991.81799999999998</v>
      </c>
      <c r="T305">
        <v>992.58199999999999</v>
      </c>
      <c r="U305">
        <v>993.346</v>
      </c>
      <c r="V305">
        <v>994.11</v>
      </c>
      <c r="W305">
        <v>994.74750000000006</v>
      </c>
      <c r="X305">
        <v>995.38499999999999</v>
      </c>
      <c r="Y305">
        <v>996.02250000000004</v>
      </c>
      <c r="Z305">
        <v>996.66</v>
      </c>
      <c r="AA305">
        <v>997.29750000000001</v>
      </c>
      <c r="AB305">
        <v>997.93500000000006</v>
      </c>
      <c r="AC305">
        <v>998.57249999999999</v>
      </c>
      <c r="AD305">
        <v>999.21</v>
      </c>
      <c r="AE305">
        <v>999.84749999999997</v>
      </c>
      <c r="AF305">
        <v>1000.485</v>
      </c>
      <c r="AG305">
        <v>1001.00525</v>
      </c>
      <c r="AH305">
        <v>1001.5255</v>
      </c>
      <c r="AI305">
        <v>1002.04575</v>
      </c>
      <c r="AJ305">
        <v>1002.566</v>
      </c>
      <c r="AK305">
        <v>1003.0862500000001</v>
      </c>
      <c r="AL305">
        <v>1003.6065000000001</v>
      </c>
      <c r="AM305">
        <v>1004.12675</v>
      </c>
      <c r="AN305">
        <v>1004.647</v>
      </c>
      <c r="AO305">
        <v>1005.0746666666668</v>
      </c>
      <c r="AP305">
        <v>1005.5023333333334</v>
      </c>
      <c r="AQ305">
        <v>1005.9300000000001</v>
      </c>
      <c r="AR305">
        <v>1006.3576666666668</v>
      </c>
      <c r="AS305">
        <v>1006.7853333333334</v>
      </c>
      <c r="AT305">
        <v>1007.2130000000001</v>
      </c>
      <c r="AU305">
        <v>1007.5714</v>
      </c>
      <c r="AV305">
        <v>1007.9298</v>
      </c>
      <c r="AW305">
        <v>1008.2882000000001</v>
      </c>
      <c r="AX305">
        <v>1008.6466</v>
      </c>
      <c r="AY305">
        <v>1009.005</v>
      </c>
      <c r="AZ305">
        <v>1009.302</v>
      </c>
      <c r="BA305">
        <v>1009.5989999999999</v>
      </c>
      <c r="BB305">
        <v>1009.896</v>
      </c>
      <c r="BC305">
        <v>1010.193</v>
      </c>
      <c r="BD305">
        <v>1010.447</v>
      </c>
      <c r="BE305">
        <v>1010.701</v>
      </c>
      <c r="BF305">
        <v>1010.955</v>
      </c>
      <c r="BG305">
        <v>1011.1660000000001</v>
      </c>
      <c r="BH305">
        <v>1011.377</v>
      </c>
      <c r="BI305">
        <v>1011.588</v>
      </c>
      <c r="BJ305">
        <v>1011.7623333333333</v>
      </c>
      <c r="BK305">
        <v>1011.9366666666666</v>
      </c>
      <c r="BL305">
        <v>1012.111</v>
      </c>
    </row>
    <row r="306" spans="6:64" x14ac:dyDescent="0.25">
      <c r="F306">
        <v>62</v>
      </c>
      <c r="G306">
        <v>982.1</v>
      </c>
      <c r="H306">
        <v>982.85866666666664</v>
      </c>
      <c r="I306">
        <v>983.61733333333336</v>
      </c>
      <c r="J306">
        <v>984.37599999999998</v>
      </c>
      <c r="K306">
        <v>985.1346666666667</v>
      </c>
      <c r="L306">
        <v>985.89333333333332</v>
      </c>
      <c r="M306">
        <v>986.65200000000004</v>
      </c>
      <c r="N306">
        <v>987.41066666666666</v>
      </c>
      <c r="O306">
        <v>988.16933333333338</v>
      </c>
      <c r="P306">
        <v>988.928</v>
      </c>
      <c r="Q306">
        <v>989.68666666666672</v>
      </c>
      <c r="R306">
        <v>990.44533333333334</v>
      </c>
      <c r="S306">
        <v>991.20400000000006</v>
      </c>
      <c r="T306">
        <v>991.96266666666668</v>
      </c>
      <c r="U306">
        <v>992.7213333333334</v>
      </c>
      <c r="V306">
        <v>993.48</v>
      </c>
      <c r="W306">
        <v>994.11199999999997</v>
      </c>
      <c r="X306">
        <v>994.74400000000003</v>
      </c>
      <c r="Y306">
        <v>995.37599999999998</v>
      </c>
      <c r="Z306">
        <v>996.00800000000004</v>
      </c>
      <c r="AA306">
        <v>996.64</v>
      </c>
      <c r="AB306">
        <v>997.27199999999993</v>
      </c>
      <c r="AC306">
        <v>997.904</v>
      </c>
      <c r="AD306">
        <v>998.53599999999994</v>
      </c>
      <c r="AE306">
        <v>999.16800000000001</v>
      </c>
      <c r="AF306">
        <v>999.8</v>
      </c>
      <c r="AG306">
        <v>1000.3154999999999</v>
      </c>
      <c r="AH306">
        <v>1000.8309999999999</v>
      </c>
      <c r="AI306">
        <v>1001.3465</v>
      </c>
      <c r="AJ306">
        <v>1001.862</v>
      </c>
      <c r="AK306">
        <v>1002.3774999999999</v>
      </c>
      <c r="AL306">
        <v>1002.893</v>
      </c>
      <c r="AM306">
        <v>1003.4085</v>
      </c>
      <c r="AN306">
        <v>1003.924</v>
      </c>
      <c r="AO306">
        <v>1004.3476666666667</v>
      </c>
      <c r="AP306">
        <v>1004.7713333333334</v>
      </c>
      <c r="AQ306">
        <v>1005.1949999999999</v>
      </c>
      <c r="AR306">
        <v>1005.6186666666666</v>
      </c>
      <c r="AS306">
        <v>1006.0423333333333</v>
      </c>
      <c r="AT306">
        <v>1006.466</v>
      </c>
      <c r="AU306">
        <v>1006.8208</v>
      </c>
      <c r="AV306">
        <v>1007.1756</v>
      </c>
      <c r="AW306">
        <v>1007.5304</v>
      </c>
      <c r="AX306">
        <v>1007.8852000000001</v>
      </c>
      <c r="AY306">
        <v>1008.24</v>
      </c>
      <c r="AZ306">
        <v>1008.534</v>
      </c>
      <c r="BA306">
        <v>1008.828</v>
      </c>
      <c r="BB306">
        <v>1009.1220000000001</v>
      </c>
      <c r="BC306">
        <v>1009.4160000000001</v>
      </c>
      <c r="BD306">
        <v>1009.6673333333333</v>
      </c>
      <c r="BE306">
        <v>1009.9186666666667</v>
      </c>
      <c r="BF306">
        <v>1010.17</v>
      </c>
      <c r="BG306">
        <v>1010.3786666666666</v>
      </c>
      <c r="BH306">
        <v>1010.5873333333334</v>
      </c>
      <c r="BI306">
        <v>1010.796</v>
      </c>
      <c r="BJ306">
        <v>1010.9680000000001</v>
      </c>
      <c r="BK306">
        <v>1011.14</v>
      </c>
      <c r="BL306">
        <v>1011.312</v>
      </c>
    </row>
    <row r="307" spans="6:64" x14ac:dyDescent="0.25">
      <c r="F307">
        <v>63</v>
      </c>
      <c r="G307">
        <v>981.55000000000007</v>
      </c>
      <c r="H307">
        <v>982.3033333333334</v>
      </c>
      <c r="I307">
        <v>983.05666666666673</v>
      </c>
      <c r="J307">
        <v>983.81000000000006</v>
      </c>
      <c r="K307">
        <v>984.56333333333339</v>
      </c>
      <c r="L307">
        <v>985.31666666666672</v>
      </c>
      <c r="M307">
        <v>986.07</v>
      </c>
      <c r="N307">
        <v>986.82333333333338</v>
      </c>
      <c r="O307">
        <v>987.57666666666671</v>
      </c>
      <c r="P307">
        <v>988.33</v>
      </c>
      <c r="Q307">
        <v>989.08333333333337</v>
      </c>
      <c r="R307">
        <v>989.8366666666667</v>
      </c>
      <c r="S307">
        <v>990.59</v>
      </c>
      <c r="T307">
        <v>991.34333333333336</v>
      </c>
      <c r="U307">
        <v>992.09666666666669</v>
      </c>
      <c r="V307">
        <v>992.85</v>
      </c>
      <c r="W307">
        <v>993.47649999999999</v>
      </c>
      <c r="X307">
        <v>994.10300000000007</v>
      </c>
      <c r="Y307">
        <v>994.72950000000003</v>
      </c>
      <c r="Z307">
        <v>995.35599999999999</v>
      </c>
      <c r="AA307">
        <v>995.98250000000007</v>
      </c>
      <c r="AB307">
        <v>996.60900000000004</v>
      </c>
      <c r="AC307">
        <v>997.2355</v>
      </c>
      <c r="AD307">
        <v>997.86199999999997</v>
      </c>
      <c r="AE307">
        <v>998.48850000000004</v>
      </c>
      <c r="AF307">
        <v>999.11500000000001</v>
      </c>
      <c r="AG307">
        <v>999.62575000000004</v>
      </c>
      <c r="AH307">
        <v>1000.1365000000001</v>
      </c>
      <c r="AI307">
        <v>1000.64725</v>
      </c>
      <c r="AJ307">
        <v>1001.158</v>
      </c>
      <c r="AK307">
        <v>1001.66875</v>
      </c>
      <c r="AL307">
        <v>1002.1795</v>
      </c>
      <c r="AM307">
        <v>1002.69025</v>
      </c>
      <c r="AN307">
        <v>1003.201</v>
      </c>
      <c r="AO307">
        <v>1003.6206666666667</v>
      </c>
      <c r="AP307">
        <v>1004.0403333333334</v>
      </c>
      <c r="AQ307">
        <v>1004.46</v>
      </c>
      <c r="AR307">
        <v>1004.8796666666667</v>
      </c>
      <c r="AS307">
        <v>1005.2993333333334</v>
      </c>
      <c r="AT307">
        <v>1005.7190000000001</v>
      </c>
      <c r="AU307">
        <v>1006.0702</v>
      </c>
      <c r="AV307">
        <v>1006.4214000000001</v>
      </c>
      <c r="AW307">
        <v>1006.7726</v>
      </c>
      <c r="AX307">
        <v>1007.1238000000001</v>
      </c>
      <c r="AY307">
        <v>1007.475</v>
      </c>
      <c r="AZ307">
        <v>1007.7660000000001</v>
      </c>
      <c r="BA307">
        <v>1008.057</v>
      </c>
      <c r="BB307">
        <v>1008.348</v>
      </c>
      <c r="BC307">
        <v>1008.639</v>
      </c>
      <c r="BD307">
        <v>1008.8876666666666</v>
      </c>
      <c r="BE307">
        <v>1009.1363333333334</v>
      </c>
      <c r="BF307">
        <v>1009.385</v>
      </c>
      <c r="BG307">
        <v>1009.5913333333333</v>
      </c>
      <c r="BH307">
        <v>1009.7976666666667</v>
      </c>
      <c r="BI307">
        <v>1010.004</v>
      </c>
      <c r="BJ307">
        <v>1010.1736666666667</v>
      </c>
      <c r="BK307">
        <v>1010.3433333333332</v>
      </c>
      <c r="BL307">
        <v>1010.5129999999999</v>
      </c>
    </row>
    <row r="308" spans="6:64" x14ac:dyDescent="0.25">
      <c r="F308">
        <v>64</v>
      </c>
      <c r="G308">
        <v>981</v>
      </c>
      <c r="H308">
        <v>981.74800000000005</v>
      </c>
      <c r="I308">
        <v>982.49599999999998</v>
      </c>
      <c r="J308">
        <v>983.24400000000003</v>
      </c>
      <c r="K308">
        <v>983.99199999999996</v>
      </c>
      <c r="L308">
        <v>984.74</v>
      </c>
      <c r="M308">
        <v>985.48800000000006</v>
      </c>
      <c r="N308">
        <v>986.23599999999999</v>
      </c>
      <c r="O308">
        <v>986.98400000000004</v>
      </c>
      <c r="P308">
        <v>987.73199999999997</v>
      </c>
      <c r="Q308">
        <v>988.48</v>
      </c>
      <c r="R308">
        <v>989.22800000000007</v>
      </c>
      <c r="S308">
        <v>989.976</v>
      </c>
      <c r="T308">
        <v>990.72400000000005</v>
      </c>
      <c r="U308">
        <v>991.47199999999998</v>
      </c>
      <c r="V308">
        <v>992.22</v>
      </c>
      <c r="W308">
        <v>992.84100000000001</v>
      </c>
      <c r="X308">
        <v>993.46199999999999</v>
      </c>
      <c r="Y308">
        <v>994.08299999999997</v>
      </c>
      <c r="Z308">
        <v>994.70399999999995</v>
      </c>
      <c r="AA308">
        <v>995.32500000000005</v>
      </c>
      <c r="AB308">
        <v>995.94600000000003</v>
      </c>
      <c r="AC308">
        <v>996.56700000000001</v>
      </c>
      <c r="AD308">
        <v>997.18799999999999</v>
      </c>
      <c r="AE308">
        <v>997.80899999999997</v>
      </c>
      <c r="AF308">
        <v>998.43</v>
      </c>
      <c r="AG308">
        <v>998.93599999999992</v>
      </c>
      <c r="AH308">
        <v>999.44200000000001</v>
      </c>
      <c r="AI308">
        <v>999.94799999999998</v>
      </c>
      <c r="AJ308">
        <v>1000.454</v>
      </c>
      <c r="AK308">
        <v>1000.9599999999999</v>
      </c>
      <c r="AL308">
        <v>1001.4659999999999</v>
      </c>
      <c r="AM308">
        <v>1001.972</v>
      </c>
      <c r="AN308">
        <v>1002.478</v>
      </c>
      <c r="AO308">
        <v>1002.8936666666666</v>
      </c>
      <c r="AP308">
        <v>1003.3093333333333</v>
      </c>
      <c r="AQ308">
        <v>1003.7249999999999</v>
      </c>
      <c r="AR308">
        <v>1004.1406666666667</v>
      </c>
      <c r="AS308">
        <v>1004.5563333333333</v>
      </c>
      <c r="AT308">
        <v>1004.972</v>
      </c>
      <c r="AU308">
        <v>1005.3196</v>
      </c>
      <c r="AV308">
        <v>1005.6672</v>
      </c>
      <c r="AW308">
        <v>1006.0148</v>
      </c>
      <c r="AX308">
        <v>1006.3624</v>
      </c>
      <c r="AY308">
        <v>1006.71</v>
      </c>
      <c r="AZ308">
        <v>1006.998</v>
      </c>
      <c r="BA308">
        <v>1007.2860000000001</v>
      </c>
      <c r="BB308">
        <v>1007.5740000000001</v>
      </c>
      <c r="BC308">
        <v>1007.8620000000001</v>
      </c>
      <c r="BD308">
        <v>1008.1080000000001</v>
      </c>
      <c r="BE308">
        <v>1008.354</v>
      </c>
      <c r="BF308">
        <v>1008.6</v>
      </c>
      <c r="BG308">
        <v>1008.804</v>
      </c>
      <c r="BH308">
        <v>1009.008</v>
      </c>
      <c r="BI308">
        <v>1009.212</v>
      </c>
      <c r="BJ308">
        <v>1009.3793333333333</v>
      </c>
      <c r="BK308">
        <v>1009.5466666666666</v>
      </c>
      <c r="BL308">
        <v>1009.7139999999999</v>
      </c>
    </row>
    <row r="309" spans="6:64" x14ac:dyDescent="0.25">
      <c r="F309">
        <v>65</v>
      </c>
      <c r="G309">
        <v>980.45</v>
      </c>
      <c r="H309">
        <v>981.1926666666667</v>
      </c>
      <c r="I309">
        <v>981.93533333333335</v>
      </c>
      <c r="J309">
        <v>982.678</v>
      </c>
      <c r="K309">
        <v>983.42066666666676</v>
      </c>
      <c r="L309">
        <v>984.16333333333341</v>
      </c>
      <c r="M309">
        <v>984.90600000000006</v>
      </c>
      <c r="N309">
        <v>985.64866666666671</v>
      </c>
      <c r="O309">
        <v>986.39133333333336</v>
      </c>
      <c r="P309">
        <v>987.13400000000001</v>
      </c>
      <c r="Q309">
        <v>987.87666666666667</v>
      </c>
      <c r="R309">
        <v>988.61933333333332</v>
      </c>
      <c r="S309">
        <v>989.36200000000008</v>
      </c>
      <c r="T309">
        <v>990.10466666666673</v>
      </c>
      <c r="U309">
        <v>990.84733333333338</v>
      </c>
      <c r="V309">
        <v>991.59</v>
      </c>
      <c r="W309">
        <v>992.20550000000003</v>
      </c>
      <c r="X309">
        <v>992.82100000000003</v>
      </c>
      <c r="Y309">
        <v>993.43650000000002</v>
      </c>
      <c r="Z309">
        <v>994.05200000000002</v>
      </c>
      <c r="AA309">
        <v>994.66750000000002</v>
      </c>
      <c r="AB309">
        <v>995.28300000000002</v>
      </c>
      <c r="AC309">
        <v>995.89850000000001</v>
      </c>
      <c r="AD309">
        <v>996.51400000000001</v>
      </c>
      <c r="AE309">
        <v>997.12950000000001</v>
      </c>
      <c r="AF309">
        <v>997.745</v>
      </c>
      <c r="AG309">
        <v>998.24625000000003</v>
      </c>
      <c r="AH309">
        <v>998.74749999999995</v>
      </c>
      <c r="AI309">
        <v>999.24874999999997</v>
      </c>
      <c r="AJ309">
        <v>999.75</v>
      </c>
      <c r="AK309">
        <v>1000.25125</v>
      </c>
      <c r="AL309">
        <v>1000.7525000000001</v>
      </c>
      <c r="AM309">
        <v>1001.25375</v>
      </c>
      <c r="AN309">
        <v>1001.755</v>
      </c>
      <c r="AO309">
        <v>1002.1666666666666</v>
      </c>
      <c r="AP309">
        <v>1002.5783333333334</v>
      </c>
      <c r="AQ309">
        <v>1002.99</v>
      </c>
      <c r="AR309">
        <v>1003.4016666666666</v>
      </c>
      <c r="AS309">
        <v>1003.8133333333334</v>
      </c>
      <c r="AT309">
        <v>1004.225</v>
      </c>
      <c r="AU309">
        <v>1004.569</v>
      </c>
      <c r="AV309">
        <v>1004.913</v>
      </c>
      <c r="AW309">
        <v>1005.2569999999999</v>
      </c>
      <c r="AX309">
        <v>1005.601</v>
      </c>
      <c r="AY309">
        <v>1005.9449999999999</v>
      </c>
      <c r="AZ309">
        <v>1006.23</v>
      </c>
      <c r="BA309">
        <v>1006.515</v>
      </c>
      <c r="BB309">
        <v>1006.8</v>
      </c>
      <c r="BC309">
        <v>1007.085</v>
      </c>
      <c r="BD309">
        <v>1007.3283333333334</v>
      </c>
      <c r="BE309">
        <v>1007.5716666666667</v>
      </c>
      <c r="BF309">
        <v>1007.8150000000001</v>
      </c>
      <c r="BG309">
        <v>1008.0166666666668</v>
      </c>
      <c r="BH309">
        <v>1008.2183333333334</v>
      </c>
      <c r="BI309">
        <v>1008.4200000000001</v>
      </c>
      <c r="BJ309">
        <v>1008.585</v>
      </c>
      <c r="BK309">
        <v>1008.75</v>
      </c>
      <c r="BL309">
        <v>1008.915</v>
      </c>
    </row>
    <row r="310" spans="6:64" x14ac:dyDescent="0.25">
      <c r="F310">
        <v>66</v>
      </c>
      <c r="G310">
        <v>979.90000000000009</v>
      </c>
      <c r="H310">
        <v>980.63733333333346</v>
      </c>
      <c r="I310">
        <v>981.37466666666671</v>
      </c>
      <c r="J310">
        <v>982.11200000000008</v>
      </c>
      <c r="K310">
        <v>982.84933333333345</v>
      </c>
      <c r="L310">
        <v>983.5866666666667</v>
      </c>
      <c r="M310">
        <v>984.32400000000007</v>
      </c>
      <c r="N310">
        <v>985.06133333333344</v>
      </c>
      <c r="O310">
        <v>985.79866666666669</v>
      </c>
      <c r="P310">
        <v>986.53600000000006</v>
      </c>
      <c r="Q310">
        <v>987.27333333333343</v>
      </c>
      <c r="R310">
        <v>988.01066666666668</v>
      </c>
      <c r="S310">
        <v>988.74800000000005</v>
      </c>
      <c r="T310">
        <v>989.48533333333341</v>
      </c>
      <c r="U310">
        <v>990.22266666666667</v>
      </c>
      <c r="V310">
        <v>990.96</v>
      </c>
      <c r="W310">
        <v>991.57</v>
      </c>
      <c r="X310">
        <v>992.18000000000006</v>
      </c>
      <c r="Y310">
        <v>992.79000000000008</v>
      </c>
      <c r="Z310">
        <v>993.40000000000009</v>
      </c>
      <c r="AA310">
        <v>994.01</v>
      </c>
      <c r="AB310">
        <v>994.62</v>
      </c>
      <c r="AC310">
        <v>995.23</v>
      </c>
      <c r="AD310">
        <v>995.84</v>
      </c>
      <c r="AE310">
        <v>996.45</v>
      </c>
      <c r="AF310">
        <v>997.06000000000006</v>
      </c>
      <c r="AG310">
        <v>997.55650000000003</v>
      </c>
      <c r="AH310">
        <v>998.05300000000011</v>
      </c>
      <c r="AI310">
        <v>998.54950000000008</v>
      </c>
      <c r="AJ310">
        <v>999.04600000000005</v>
      </c>
      <c r="AK310">
        <v>999.54250000000002</v>
      </c>
      <c r="AL310">
        <v>1000.039</v>
      </c>
      <c r="AM310">
        <v>1000.5355000000001</v>
      </c>
      <c r="AN310">
        <v>1001.032</v>
      </c>
      <c r="AO310">
        <v>1001.4396666666667</v>
      </c>
      <c r="AP310">
        <v>1001.8473333333334</v>
      </c>
      <c r="AQ310">
        <v>1002.2550000000001</v>
      </c>
      <c r="AR310">
        <v>1002.6626666666667</v>
      </c>
      <c r="AS310">
        <v>1003.0703333333333</v>
      </c>
      <c r="AT310">
        <v>1003.4780000000001</v>
      </c>
      <c r="AU310">
        <v>1003.8184</v>
      </c>
      <c r="AV310">
        <v>1004.1588</v>
      </c>
      <c r="AW310">
        <v>1004.4992</v>
      </c>
      <c r="AX310">
        <v>1004.8396</v>
      </c>
      <c r="AY310">
        <v>1005.18</v>
      </c>
      <c r="AZ310">
        <v>1005.462</v>
      </c>
      <c r="BA310">
        <v>1005.7439999999999</v>
      </c>
      <c r="BB310">
        <v>1006.026</v>
      </c>
      <c r="BC310">
        <v>1006.308</v>
      </c>
      <c r="BD310">
        <v>1006.5486666666667</v>
      </c>
      <c r="BE310">
        <v>1006.7893333333333</v>
      </c>
      <c r="BF310">
        <v>1007.03</v>
      </c>
      <c r="BG310">
        <v>1007.2293333333333</v>
      </c>
      <c r="BH310">
        <v>1007.4286666666667</v>
      </c>
      <c r="BI310">
        <v>1007.628</v>
      </c>
      <c r="BJ310">
        <v>1007.7906666666667</v>
      </c>
      <c r="BK310">
        <v>1007.9533333333334</v>
      </c>
      <c r="BL310">
        <v>1008.116</v>
      </c>
    </row>
    <row r="311" spans="6:64" x14ac:dyDescent="0.25">
      <c r="F311">
        <v>67</v>
      </c>
      <c r="G311">
        <v>979.35</v>
      </c>
      <c r="H311">
        <v>980.08199999999999</v>
      </c>
      <c r="I311">
        <v>980.81400000000008</v>
      </c>
      <c r="J311">
        <v>981.54600000000005</v>
      </c>
      <c r="K311">
        <v>982.27800000000002</v>
      </c>
      <c r="L311">
        <v>983.01</v>
      </c>
      <c r="M311">
        <v>983.74200000000008</v>
      </c>
      <c r="N311">
        <v>984.47400000000005</v>
      </c>
      <c r="O311">
        <v>985.20600000000002</v>
      </c>
      <c r="P311">
        <v>985.93799999999999</v>
      </c>
      <c r="Q311">
        <v>986.67000000000007</v>
      </c>
      <c r="R311">
        <v>987.40200000000004</v>
      </c>
      <c r="S311">
        <v>988.13400000000001</v>
      </c>
      <c r="T311">
        <v>988.86599999999999</v>
      </c>
      <c r="U311">
        <v>989.59800000000007</v>
      </c>
      <c r="V311">
        <v>990.33</v>
      </c>
      <c r="W311">
        <v>990.93450000000007</v>
      </c>
      <c r="X311">
        <v>991.53899999999999</v>
      </c>
      <c r="Y311">
        <v>992.14350000000002</v>
      </c>
      <c r="Z311">
        <v>992.74800000000005</v>
      </c>
      <c r="AA311">
        <v>993.35249999999996</v>
      </c>
      <c r="AB311">
        <v>993.95699999999999</v>
      </c>
      <c r="AC311">
        <v>994.56150000000002</v>
      </c>
      <c r="AD311">
        <v>995.16600000000005</v>
      </c>
      <c r="AE311">
        <v>995.77049999999997</v>
      </c>
      <c r="AF311">
        <v>996.375</v>
      </c>
      <c r="AG311">
        <v>996.86675000000002</v>
      </c>
      <c r="AH311">
        <v>997.35850000000005</v>
      </c>
      <c r="AI311">
        <v>997.85024999999996</v>
      </c>
      <c r="AJ311">
        <v>998.34199999999998</v>
      </c>
      <c r="AK311">
        <v>998.83375000000001</v>
      </c>
      <c r="AL311">
        <v>999.32549999999992</v>
      </c>
      <c r="AM311">
        <v>999.81724999999994</v>
      </c>
      <c r="AN311">
        <v>1000.309</v>
      </c>
      <c r="AO311">
        <v>1000.7126666666667</v>
      </c>
      <c r="AP311">
        <v>1001.1163333333333</v>
      </c>
      <c r="AQ311">
        <v>1001.52</v>
      </c>
      <c r="AR311">
        <v>1001.9236666666667</v>
      </c>
      <c r="AS311">
        <v>1002.3273333333333</v>
      </c>
      <c r="AT311">
        <v>1002.731</v>
      </c>
      <c r="AU311">
        <v>1003.0678</v>
      </c>
      <c r="AV311">
        <v>1003.4046</v>
      </c>
      <c r="AW311">
        <v>1003.7414</v>
      </c>
      <c r="AX311">
        <v>1004.0781999999999</v>
      </c>
      <c r="AY311">
        <v>1004.415</v>
      </c>
      <c r="AZ311">
        <v>1004.694</v>
      </c>
      <c r="BA311">
        <v>1004.973</v>
      </c>
      <c r="BB311">
        <v>1005.2520000000001</v>
      </c>
      <c r="BC311">
        <v>1005.5310000000001</v>
      </c>
      <c r="BD311">
        <v>1005.769</v>
      </c>
      <c r="BE311">
        <v>1006.0070000000001</v>
      </c>
      <c r="BF311">
        <v>1006.245</v>
      </c>
      <c r="BG311">
        <v>1006.442</v>
      </c>
      <c r="BH311">
        <v>1006.639</v>
      </c>
      <c r="BI311">
        <v>1006.836</v>
      </c>
      <c r="BJ311">
        <v>1006.9963333333334</v>
      </c>
      <c r="BK311">
        <v>1007.1566666666666</v>
      </c>
      <c r="BL311">
        <v>1007.317</v>
      </c>
    </row>
    <row r="312" spans="6:64" x14ac:dyDescent="0.25">
      <c r="F312">
        <v>68</v>
      </c>
      <c r="G312">
        <v>978.80000000000007</v>
      </c>
      <c r="H312">
        <v>979.52666666666676</v>
      </c>
      <c r="I312">
        <v>980.25333333333344</v>
      </c>
      <c r="J312">
        <v>980.98</v>
      </c>
      <c r="K312">
        <v>981.70666666666671</v>
      </c>
      <c r="L312">
        <v>982.43333333333339</v>
      </c>
      <c r="M312">
        <v>983.16000000000008</v>
      </c>
      <c r="N312">
        <v>983.88666666666677</v>
      </c>
      <c r="O312">
        <v>984.61333333333334</v>
      </c>
      <c r="P312">
        <v>985.34</v>
      </c>
      <c r="Q312">
        <v>986.06666666666672</v>
      </c>
      <c r="R312">
        <v>986.79333333333341</v>
      </c>
      <c r="S312">
        <v>987.5200000000001</v>
      </c>
      <c r="T312">
        <v>988.24666666666667</v>
      </c>
      <c r="U312">
        <v>988.97333333333336</v>
      </c>
      <c r="V312">
        <v>989.7</v>
      </c>
      <c r="W312">
        <v>990.29900000000009</v>
      </c>
      <c r="X312">
        <v>990.89800000000002</v>
      </c>
      <c r="Y312">
        <v>991.49700000000007</v>
      </c>
      <c r="Z312">
        <v>992.096</v>
      </c>
      <c r="AA312">
        <v>992.69500000000005</v>
      </c>
      <c r="AB312">
        <v>993.2940000000001</v>
      </c>
      <c r="AC312">
        <v>993.89300000000003</v>
      </c>
      <c r="AD312">
        <v>994.49200000000008</v>
      </c>
      <c r="AE312">
        <v>995.09100000000001</v>
      </c>
      <c r="AF312">
        <v>995.69</v>
      </c>
      <c r="AG312">
        <v>996.17700000000002</v>
      </c>
      <c r="AH312">
        <v>996.66399999999999</v>
      </c>
      <c r="AI312">
        <v>997.15100000000007</v>
      </c>
      <c r="AJ312">
        <v>997.63800000000003</v>
      </c>
      <c r="AK312">
        <v>998.125</v>
      </c>
      <c r="AL312">
        <v>998.61200000000008</v>
      </c>
      <c r="AM312">
        <v>999.09900000000005</v>
      </c>
      <c r="AN312">
        <v>999.58600000000001</v>
      </c>
      <c r="AO312">
        <v>999.9856666666667</v>
      </c>
      <c r="AP312">
        <v>1000.3853333333334</v>
      </c>
      <c r="AQ312">
        <v>1000.7850000000001</v>
      </c>
      <c r="AR312">
        <v>1001.1846666666667</v>
      </c>
      <c r="AS312">
        <v>1001.5843333333333</v>
      </c>
      <c r="AT312">
        <v>1001.984</v>
      </c>
      <c r="AU312">
        <v>1002.3172000000001</v>
      </c>
      <c r="AV312">
        <v>1002.6504</v>
      </c>
      <c r="AW312">
        <v>1002.9836</v>
      </c>
      <c r="AX312">
        <v>1003.3167999999999</v>
      </c>
      <c r="AY312">
        <v>1003.65</v>
      </c>
      <c r="AZ312">
        <v>1003.9259999999999</v>
      </c>
      <c r="BA312">
        <v>1004.202</v>
      </c>
      <c r="BB312">
        <v>1004.4780000000001</v>
      </c>
      <c r="BC312">
        <v>1004.754</v>
      </c>
      <c r="BD312">
        <v>1004.9893333333333</v>
      </c>
      <c r="BE312">
        <v>1005.2246666666667</v>
      </c>
      <c r="BF312">
        <v>1005.46</v>
      </c>
      <c r="BG312">
        <v>1005.6546666666667</v>
      </c>
      <c r="BH312">
        <v>1005.8493333333333</v>
      </c>
      <c r="BI312">
        <v>1006.044</v>
      </c>
      <c r="BJ312">
        <v>1006.202</v>
      </c>
      <c r="BK312">
        <v>1006.3599999999999</v>
      </c>
      <c r="BL312">
        <v>1006.5179999999999</v>
      </c>
    </row>
    <row r="313" spans="6:64" x14ac:dyDescent="0.25">
      <c r="F313">
        <v>69</v>
      </c>
      <c r="G313">
        <v>978.25</v>
      </c>
      <c r="H313">
        <v>978.97133333333329</v>
      </c>
      <c r="I313">
        <v>979.6926666666667</v>
      </c>
      <c r="J313">
        <v>980.41399999999999</v>
      </c>
      <c r="K313">
        <v>981.13533333333339</v>
      </c>
      <c r="L313">
        <v>981.85666666666668</v>
      </c>
      <c r="M313">
        <v>982.57799999999997</v>
      </c>
      <c r="N313">
        <v>983.29933333333338</v>
      </c>
      <c r="O313">
        <v>984.02066666666667</v>
      </c>
      <c r="P313">
        <v>984.74200000000008</v>
      </c>
      <c r="Q313">
        <v>985.46333333333337</v>
      </c>
      <c r="R313">
        <v>986.18466666666666</v>
      </c>
      <c r="S313">
        <v>986.90600000000006</v>
      </c>
      <c r="T313">
        <v>987.62733333333335</v>
      </c>
      <c r="U313">
        <v>988.34866666666676</v>
      </c>
      <c r="V313">
        <v>989.07</v>
      </c>
      <c r="W313">
        <v>989.6635</v>
      </c>
      <c r="X313">
        <v>990.25700000000006</v>
      </c>
      <c r="Y313">
        <v>990.85050000000001</v>
      </c>
      <c r="Z313">
        <v>991.44400000000007</v>
      </c>
      <c r="AA313">
        <v>992.03750000000002</v>
      </c>
      <c r="AB313">
        <v>992.63099999999997</v>
      </c>
      <c r="AC313">
        <v>993.22450000000003</v>
      </c>
      <c r="AD313">
        <v>993.81799999999998</v>
      </c>
      <c r="AE313">
        <v>994.41150000000005</v>
      </c>
      <c r="AF313">
        <v>995.005</v>
      </c>
      <c r="AG313">
        <v>995.48725000000002</v>
      </c>
      <c r="AH313">
        <v>995.96949999999993</v>
      </c>
      <c r="AI313">
        <v>996.45174999999995</v>
      </c>
      <c r="AJ313">
        <v>996.93399999999997</v>
      </c>
      <c r="AK313">
        <v>997.41624999999999</v>
      </c>
      <c r="AL313">
        <v>997.89850000000001</v>
      </c>
      <c r="AM313">
        <v>998.38074999999992</v>
      </c>
      <c r="AN313">
        <v>998.86299999999994</v>
      </c>
      <c r="AO313">
        <v>999.25866666666661</v>
      </c>
      <c r="AP313">
        <v>999.65433333333328</v>
      </c>
      <c r="AQ313">
        <v>1000.05</v>
      </c>
      <c r="AR313">
        <v>1000.4456666666666</v>
      </c>
      <c r="AS313">
        <v>1000.8413333333333</v>
      </c>
      <c r="AT313">
        <v>1001.237</v>
      </c>
      <c r="AU313">
        <v>1001.5666</v>
      </c>
      <c r="AV313">
        <v>1001.8962</v>
      </c>
      <c r="AW313">
        <v>1002.2257999999999</v>
      </c>
      <c r="AX313">
        <v>1002.5554</v>
      </c>
      <c r="AY313">
        <v>1002.885</v>
      </c>
      <c r="AZ313">
        <v>1003.158</v>
      </c>
      <c r="BA313">
        <v>1003.431</v>
      </c>
      <c r="BB313">
        <v>1003.7040000000001</v>
      </c>
      <c r="BC313">
        <v>1003.9770000000001</v>
      </c>
      <c r="BD313">
        <v>1004.2096666666667</v>
      </c>
      <c r="BE313">
        <v>1004.4423333333333</v>
      </c>
      <c r="BF313">
        <v>1004.675</v>
      </c>
      <c r="BG313">
        <v>1004.8673333333334</v>
      </c>
      <c r="BH313">
        <v>1005.0596666666667</v>
      </c>
      <c r="BI313">
        <v>1005.2520000000001</v>
      </c>
      <c r="BJ313">
        <v>1005.4076666666667</v>
      </c>
      <c r="BK313">
        <v>1005.5633333333333</v>
      </c>
      <c r="BL313">
        <v>1005.7189999999999</v>
      </c>
    </row>
    <row r="314" spans="6:64" x14ac:dyDescent="0.25">
      <c r="F314">
        <v>70</v>
      </c>
      <c r="G314">
        <v>977.7</v>
      </c>
      <c r="H314">
        <v>978.41600000000005</v>
      </c>
      <c r="I314">
        <v>979.13200000000006</v>
      </c>
      <c r="J314">
        <v>979.84800000000007</v>
      </c>
      <c r="K314">
        <v>980.56400000000008</v>
      </c>
      <c r="L314">
        <v>981.28000000000009</v>
      </c>
      <c r="M314">
        <v>981.99600000000009</v>
      </c>
      <c r="N314">
        <v>982.7120000000001</v>
      </c>
      <c r="O314">
        <v>983.428</v>
      </c>
      <c r="P314">
        <v>984.14400000000001</v>
      </c>
      <c r="Q314">
        <v>984.86</v>
      </c>
      <c r="R314">
        <v>985.57600000000002</v>
      </c>
      <c r="S314">
        <v>986.29200000000003</v>
      </c>
      <c r="T314">
        <v>987.00800000000004</v>
      </c>
      <c r="U314">
        <v>987.72400000000005</v>
      </c>
      <c r="V314">
        <v>988.44</v>
      </c>
      <c r="W314">
        <v>989.02800000000002</v>
      </c>
      <c r="X314">
        <v>989.6160000000001</v>
      </c>
      <c r="Y314">
        <v>990.20400000000006</v>
      </c>
      <c r="Z314">
        <v>990.79200000000003</v>
      </c>
      <c r="AA314">
        <v>991.38000000000011</v>
      </c>
      <c r="AB314">
        <v>991.96800000000007</v>
      </c>
      <c r="AC314">
        <v>992.55600000000004</v>
      </c>
      <c r="AD314">
        <v>993.14400000000001</v>
      </c>
      <c r="AE314">
        <v>993.73200000000008</v>
      </c>
      <c r="AF314">
        <v>994.32</v>
      </c>
      <c r="AG314">
        <v>994.79750000000001</v>
      </c>
      <c r="AH314">
        <v>995.27500000000009</v>
      </c>
      <c r="AI314">
        <v>995.75250000000005</v>
      </c>
      <c r="AJ314">
        <v>996.23</v>
      </c>
      <c r="AK314">
        <v>996.70749999999998</v>
      </c>
      <c r="AL314">
        <v>997.18499999999995</v>
      </c>
      <c r="AM314">
        <v>997.66250000000002</v>
      </c>
      <c r="AN314">
        <v>998.14</v>
      </c>
      <c r="AO314">
        <v>998.53166666666664</v>
      </c>
      <c r="AP314">
        <v>998.92333333333329</v>
      </c>
      <c r="AQ314">
        <v>999.31500000000005</v>
      </c>
      <c r="AR314">
        <v>999.70666666666671</v>
      </c>
      <c r="AS314">
        <v>1000.0983333333334</v>
      </c>
      <c r="AT314">
        <v>1000.49</v>
      </c>
      <c r="AU314">
        <v>1000.816</v>
      </c>
      <c r="AV314">
        <v>1001.1420000000001</v>
      </c>
      <c r="AW314">
        <v>1001.468</v>
      </c>
      <c r="AX314">
        <v>1001.794</v>
      </c>
      <c r="AY314">
        <v>1002.12</v>
      </c>
      <c r="AZ314">
        <v>1002.39</v>
      </c>
      <c r="BA314">
        <v>1002.6600000000001</v>
      </c>
      <c r="BB314">
        <v>1002.9300000000001</v>
      </c>
      <c r="BC314">
        <v>1003.2</v>
      </c>
      <c r="BD314">
        <v>1003.4300000000001</v>
      </c>
      <c r="BE314">
        <v>1003.66</v>
      </c>
      <c r="BF314">
        <v>1003.89</v>
      </c>
      <c r="BG314">
        <v>1004.08</v>
      </c>
      <c r="BH314">
        <v>1004.27</v>
      </c>
      <c r="BI314">
        <v>1004.46</v>
      </c>
      <c r="BJ314">
        <v>1004.6133333333333</v>
      </c>
      <c r="BK314">
        <v>1004.7666666666667</v>
      </c>
      <c r="BL314">
        <v>1004.92</v>
      </c>
    </row>
    <row r="315" spans="6:64" x14ac:dyDescent="0.25">
      <c r="F315">
        <v>71</v>
      </c>
      <c r="G315">
        <v>977.11</v>
      </c>
      <c r="H315">
        <v>977.8205333333334</v>
      </c>
      <c r="I315">
        <v>978.53106666666667</v>
      </c>
      <c r="J315">
        <v>979.24160000000006</v>
      </c>
      <c r="K315">
        <v>979.95213333333334</v>
      </c>
      <c r="L315">
        <v>980.66266666666672</v>
      </c>
      <c r="M315">
        <v>981.3732</v>
      </c>
      <c r="N315">
        <v>982.08373333333338</v>
      </c>
      <c r="O315">
        <v>982.79426666666666</v>
      </c>
      <c r="P315">
        <v>983.50480000000005</v>
      </c>
      <c r="Q315">
        <v>984.21533333333332</v>
      </c>
      <c r="R315">
        <v>984.92586666666671</v>
      </c>
      <c r="S315">
        <v>985.63639999999998</v>
      </c>
      <c r="T315">
        <v>986.34693333333337</v>
      </c>
      <c r="U315">
        <v>987.05746666666664</v>
      </c>
      <c r="V315">
        <v>987.76800000000003</v>
      </c>
      <c r="W315">
        <v>988.35080000000005</v>
      </c>
      <c r="X315">
        <v>988.93360000000007</v>
      </c>
      <c r="Y315">
        <v>989.51639999999998</v>
      </c>
      <c r="Z315">
        <v>990.0992</v>
      </c>
      <c r="AA315">
        <v>990.68200000000002</v>
      </c>
      <c r="AB315">
        <v>991.26480000000004</v>
      </c>
      <c r="AC315">
        <v>991.84760000000006</v>
      </c>
      <c r="AD315">
        <v>992.43039999999996</v>
      </c>
      <c r="AE315">
        <v>993.01319999999998</v>
      </c>
      <c r="AF315">
        <v>993.596</v>
      </c>
      <c r="AG315">
        <v>994.06925000000001</v>
      </c>
      <c r="AH315">
        <v>994.54250000000002</v>
      </c>
      <c r="AI315">
        <v>995.01575000000003</v>
      </c>
      <c r="AJ315">
        <v>995.48900000000003</v>
      </c>
      <c r="AK315">
        <v>995.96224999999993</v>
      </c>
      <c r="AL315">
        <v>996.43549999999993</v>
      </c>
      <c r="AM315">
        <v>996.90874999999994</v>
      </c>
      <c r="AN315">
        <v>997.38199999999995</v>
      </c>
      <c r="AO315">
        <v>997.77016666666668</v>
      </c>
      <c r="AP315">
        <v>998.1583333333333</v>
      </c>
      <c r="AQ315">
        <v>998.54649999999992</v>
      </c>
      <c r="AR315">
        <v>998.93466666666666</v>
      </c>
      <c r="AS315">
        <v>999.32283333333339</v>
      </c>
      <c r="AT315">
        <v>999.71100000000001</v>
      </c>
      <c r="AU315">
        <v>1000.0336</v>
      </c>
      <c r="AV315">
        <v>1000.3561999999999</v>
      </c>
      <c r="AW315">
        <v>1000.6788</v>
      </c>
      <c r="AX315">
        <v>1001.0014</v>
      </c>
      <c r="AY315">
        <v>1001.324</v>
      </c>
      <c r="AZ315">
        <v>1001.5915</v>
      </c>
      <c r="BA315">
        <v>1001.8589999999999</v>
      </c>
      <c r="BB315">
        <v>1002.1265</v>
      </c>
      <c r="BC315">
        <v>1002.394</v>
      </c>
      <c r="BD315">
        <v>1002.6213333333334</v>
      </c>
      <c r="BE315">
        <v>1002.8486666666666</v>
      </c>
      <c r="BF315">
        <v>1003.076</v>
      </c>
      <c r="BG315">
        <v>1003.264</v>
      </c>
      <c r="BH315">
        <v>1003.452</v>
      </c>
      <c r="BI315">
        <v>1003.64</v>
      </c>
      <c r="BJ315">
        <v>1003.7916666666666</v>
      </c>
      <c r="BK315">
        <v>1003.9433333333333</v>
      </c>
      <c r="BL315">
        <v>1004.0949999999999</v>
      </c>
    </row>
    <row r="316" spans="6:64" x14ac:dyDescent="0.25">
      <c r="F316">
        <v>72</v>
      </c>
      <c r="G316">
        <v>976.52</v>
      </c>
      <c r="H316">
        <v>977.22506666666663</v>
      </c>
      <c r="I316">
        <v>977.93013333333329</v>
      </c>
      <c r="J316">
        <v>978.63519999999994</v>
      </c>
      <c r="K316">
        <v>979.34026666666671</v>
      </c>
      <c r="L316">
        <v>980.04533333333336</v>
      </c>
      <c r="M316">
        <v>980.75040000000001</v>
      </c>
      <c r="N316">
        <v>981.45546666666667</v>
      </c>
      <c r="O316">
        <v>982.16053333333332</v>
      </c>
      <c r="P316">
        <v>982.86559999999997</v>
      </c>
      <c r="Q316">
        <v>983.57066666666663</v>
      </c>
      <c r="R316">
        <v>984.27573333333328</v>
      </c>
      <c r="S316">
        <v>984.98080000000004</v>
      </c>
      <c r="T316">
        <v>985.6858666666667</v>
      </c>
      <c r="U316">
        <v>986.39093333333335</v>
      </c>
      <c r="V316">
        <v>987.096</v>
      </c>
      <c r="W316">
        <v>987.67359999999996</v>
      </c>
      <c r="X316">
        <v>988.25120000000004</v>
      </c>
      <c r="Y316">
        <v>988.8288</v>
      </c>
      <c r="Z316">
        <v>989.40640000000008</v>
      </c>
      <c r="AA316">
        <v>989.98400000000004</v>
      </c>
      <c r="AB316">
        <v>990.5616</v>
      </c>
      <c r="AC316">
        <v>991.13920000000007</v>
      </c>
      <c r="AD316">
        <v>991.71680000000003</v>
      </c>
      <c r="AE316">
        <v>992.29440000000011</v>
      </c>
      <c r="AF316">
        <v>992.87200000000007</v>
      </c>
      <c r="AG316">
        <v>993.34100000000012</v>
      </c>
      <c r="AH316">
        <v>993.81000000000006</v>
      </c>
      <c r="AI316">
        <v>994.279</v>
      </c>
      <c r="AJ316">
        <v>994.74800000000005</v>
      </c>
      <c r="AK316">
        <v>995.2170000000001</v>
      </c>
      <c r="AL316">
        <v>995.68600000000004</v>
      </c>
      <c r="AM316">
        <v>996.15499999999997</v>
      </c>
      <c r="AN316">
        <v>996.62400000000002</v>
      </c>
      <c r="AO316">
        <v>997.00866666666673</v>
      </c>
      <c r="AP316">
        <v>997.39333333333332</v>
      </c>
      <c r="AQ316">
        <v>997.77800000000002</v>
      </c>
      <c r="AR316">
        <v>998.16266666666672</v>
      </c>
      <c r="AS316">
        <v>998.54733333333331</v>
      </c>
      <c r="AT316">
        <v>998.93200000000002</v>
      </c>
      <c r="AU316">
        <v>999.25120000000004</v>
      </c>
      <c r="AV316">
        <v>999.57040000000006</v>
      </c>
      <c r="AW316">
        <v>999.88959999999997</v>
      </c>
      <c r="AX316">
        <v>1000.2088</v>
      </c>
      <c r="AY316">
        <v>1000.528</v>
      </c>
      <c r="AZ316">
        <v>1000.793</v>
      </c>
      <c r="BA316">
        <v>1001.058</v>
      </c>
      <c r="BB316">
        <v>1001.3230000000001</v>
      </c>
      <c r="BC316">
        <v>1001.5880000000001</v>
      </c>
      <c r="BD316">
        <v>1001.8126666666667</v>
      </c>
      <c r="BE316">
        <v>1002.0373333333333</v>
      </c>
      <c r="BF316">
        <v>1002.2619999999999</v>
      </c>
      <c r="BG316">
        <v>1002.448</v>
      </c>
      <c r="BH316">
        <v>1002.634</v>
      </c>
      <c r="BI316">
        <v>1002.82</v>
      </c>
      <c r="BJ316">
        <v>1002.97</v>
      </c>
      <c r="BK316">
        <v>1003.12</v>
      </c>
      <c r="BL316">
        <v>1003.27</v>
      </c>
    </row>
    <row r="317" spans="6:64" x14ac:dyDescent="0.25">
      <c r="F317">
        <v>73</v>
      </c>
      <c r="G317">
        <v>975.93000000000006</v>
      </c>
      <c r="H317">
        <v>976.6296000000001</v>
      </c>
      <c r="I317">
        <v>977.32920000000001</v>
      </c>
      <c r="J317">
        <v>978.02880000000005</v>
      </c>
      <c r="K317">
        <v>978.72840000000008</v>
      </c>
      <c r="L317">
        <v>979.42800000000011</v>
      </c>
      <c r="M317">
        <v>980.12760000000003</v>
      </c>
      <c r="N317">
        <v>980.82720000000006</v>
      </c>
      <c r="O317">
        <v>981.52680000000009</v>
      </c>
      <c r="P317">
        <v>982.22640000000013</v>
      </c>
      <c r="Q317">
        <v>982.92600000000004</v>
      </c>
      <c r="R317">
        <v>983.62560000000008</v>
      </c>
      <c r="S317">
        <v>984.32520000000011</v>
      </c>
      <c r="T317">
        <v>985.02480000000014</v>
      </c>
      <c r="U317">
        <v>985.72440000000006</v>
      </c>
      <c r="V317">
        <v>986.42400000000009</v>
      </c>
      <c r="W317">
        <v>986.99640000000011</v>
      </c>
      <c r="X317">
        <v>987.56880000000012</v>
      </c>
      <c r="Y317">
        <v>988.14120000000003</v>
      </c>
      <c r="Z317">
        <v>988.71360000000004</v>
      </c>
      <c r="AA317">
        <v>989.28600000000006</v>
      </c>
      <c r="AB317">
        <v>989.85840000000007</v>
      </c>
      <c r="AC317">
        <v>990.43080000000009</v>
      </c>
      <c r="AD317">
        <v>991.00319999999999</v>
      </c>
      <c r="AE317">
        <v>991.57560000000001</v>
      </c>
      <c r="AF317">
        <v>992.14800000000002</v>
      </c>
      <c r="AG317">
        <v>992.61275000000001</v>
      </c>
      <c r="AH317">
        <v>993.07749999999999</v>
      </c>
      <c r="AI317">
        <v>993.54224999999997</v>
      </c>
      <c r="AJ317">
        <v>994.00700000000006</v>
      </c>
      <c r="AK317">
        <v>994.47175000000004</v>
      </c>
      <c r="AL317">
        <v>994.93650000000002</v>
      </c>
      <c r="AM317">
        <v>995.40125</v>
      </c>
      <c r="AN317">
        <v>995.86599999999999</v>
      </c>
      <c r="AO317">
        <v>996.24716666666666</v>
      </c>
      <c r="AP317">
        <v>996.62833333333333</v>
      </c>
      <c r="AQ317">
        <v>997.0095</v>
      </c>
      <c r="AR317">
        <v>997.39066666666668</v>
      </c>
      <c r="AS317">
        <v>997.77183333333335</v>
      </c>
      <c r="AT317">
        <v>998.15300000000002</v>
      </c>
      <c r="AU317">
        <v>998.46879999999999</v>
      </c>
      <c r="AV317">
        <v>998.78459999999995</v>
      </c>
      <c r="AW317">
        <v>999.10040000000004</v>
      </c>
      <c r="AX317">
        <v>999.4162</v>
      </c>
      <c r="AY317">
        <v>999.73199999999997</v>
      </c>
      <c r="AZ317">
        <v>999.99450000000002</v>
      </c>
      <c r="BA317">
        <v>1000.2570000000001</v>
      </c>
      <c r="BB317">
        <v>1000.5195</v>
      </c>
      <c r="BC317">
        <v>1000.782</v>
      </c>
      <c r="BD317">
        <v>1001.004</v>
      </c>
      <c r="BE317">
        <v>1001.226</v>
      </c>
      <c r="BF317">
        <v>1001.448</v>
      </c>
      <c r="BG317">
        <v>1001.6319999999999</v>
      </c>
      <c r="BH317">
        <v>1001.816</v>
      </c>
      <c r="BI317">
        <v>1002</v>
      </c>
      <c r="BJ317">
        <v>1002.1483333333333</v>
      </c>
      <c r="BK317">
        <v>1002.2966666666666</v>
      </c>
      <c r="BL317">
        <v>1002.4449999999999</v>
      </c>
    </row>
    <row r="318" spans="6:64" x14ac:dyDescent="0.25">
      <c r="F318">
        <v>74</v>
      </c>
      <c r="G318">
        <v>975.34</v>
      </c>
      <c r="H318">
        <v>976.03413333333333</v>
      </c>
      <c r="I318">
        <v>976.72826666666674</v>
      </c>
      <c r="J318">
        <v>977.42240000000004</v>
      </c>
      <c r="K318">
        <v>978.11653333333334</v>
      </c>
      <c r="L318">
        <v>978.81066666666675</v>
      </c>
      <c r="M318">
        <v>979.50480000000005</v>
      </c>
      <c r="N318">
        <v>980.19893333333334</v>
      </c>
      <c r="O318">
        <v>980.89306666666675</v>
      </c>
      <c r="P318">
        <v>981.58720000000005</v>
      </c>
      <c r="Q318">
        <v>982.28133333333335</v>
      </c>
      <c r="R318">
        <v>982.97546666666676</v>
      </c>
      <c r="S318">
        <v>983.66960000000006</v>
      </c>
      <c r="T318">
        <v>984.36373333333336</v>
      </c>
      <c r="U318">
        <v>985.05786666666677</v>
      </c>
      <c r="V318">
        <v>985.75200000000007</v>
      </c>
      <c r="W318">
        <v>986.31920000000002</v>
      </c>
      <c r="X318">
        <v>986.88640000000009</v>
      </c>
      <c r="Y318">
        <v>987.45360000000005</v>
      </c>
      <c r="Z318">
        <v>988.02080000000012</v>
      </c>
      <c r="AA318">
        <v>988.58800000000008</v>
      </c>
      <c r="AB318">
        <v>989.15520000000004</v>
      </c>
      <c r="AC318">
        <v>989.72240000000011</v>
      </c>
      <c r="AD318">
        <v>990.28960000000006</v>
      </c>
      <c r="AE318">
        <v>990.85680000000013</v>
      </c>
      <c r="AF318">
        <v>991.42400000000009</v>
      </c>
      <c r="AG318">
        <v>991.88450000000012</v>
      </c>
      <c r="AH318">
        <v>992.34500000000003</v>
      </c>
      <c r="AI318">
        <v>992.80550000000005</v>
      </c>
      <c r="AJ318">
        <v>993.26600000000008</v>
      </c>
      <c r="AK318">
        <v>993.72649999999999</v>
      </c>
      <c r="AL318">
        <v>994.18700000000001</v>
      </c>
      <c r="AM318">
        <v>994.64749999999992</v>
      </c>
      <c r="AN318">
        <v>995.10799999999995</v>
      </c>
      <c r="AO318">
        <v>995.48566666666659</v>
      </c>
      <c r="AP318">
        <v>995.86333333333334</v>
      </c>
      <c r="AQ318">
        <v>996.24099999999999</v>
      </c>
      <c r="AR318">
        <v>996.61866666666663</v>
      </c>
      <c r="AS318">
        <v>996.99633333333338</v>
      </c>
      <c r="AT318">
        <v>997.37400000000002</v>
      </c>
      <c r="AU318">
        <v>997.68640000000005</v>
      </c>
      <c r="AV318">
        <v>997.99880000000007</v>
      </c>
      <c r="AW318">
        <v>998.31119999999999</v>
      </c>
      <c r="AX318">
        <v>998.62360000000001</v>
      </c>
      <c r="AY318">
        <v>998.93600000000004</v>
      </c>
      <c r="AZ318">
        <v>999.19600000000003</v>
      </c>
      <c r="BA318">
        <v>999.45600000000002</v>
      </c>
      <c r="BB318">
        <v>999.71600000000001</v>
      </c>
      <c r="BC318">
        <v>999.976</v>
      </c>
      <c r="BD318">
        <v>1000.1953333333333</v>
      </c>
      <c r="BE318">
        <v>1000.4146666666667</v>
      </c>
      <c r="BF318">
        <v>1000.634</v>
      </c>
      <c r="BG318">
        <v>1000.816</v>
      </c>
      <c r="BH318">
        <v>1000.998</v>
      </c>
      <c r="BI318">
        <v>1001.1800000000001</v>
      </c>
      <c r="BJ318">
        <v>1001.3266666666667</v>
      </c>
      <c r="BK318">
        <v>1001.4733333333334</v>
      </c>
      <c r="BL318">
        <v>1001.62</v>
      </c>
    </row>
    <row r="319" spans="6:64" x14ac:dyDescent="0.25">
      <c r="F319">
        <v>75</v>
      </c>
      <c r="G319">
        <v>974.75</v>
      </c>
      <c r="H319">
        <v>975.43866666666668</v>
      </c>
      <c r="I319">
        <v>976.12733333333335</v>
      </c>
      <c r="J319">
        <v>976.81600000000003</v>
      </c>
      <c r="K319">
        <v>977.50466666666671</v>
      </c>
      <c r="L319">
        <v>978.19333333333338</v>
      </c>
      <c r="M319">
        <v>978.88200000000006</v>
      </c>
      <c r="N319">
        <v>979.57066666666674</v>
      </c>
      <c r="O319">
        <v>980.2593333333333</v>
      </c>
      <c r="P319">
        <v>980.94799999999998</v>
      </c>
      <c r="Q319">
        <v>981.63666666666666</v>
      </c>
      <c r="R319">
        <v>982.32533333333333</v>
      </c>
      <c r="S319">
        <v>983.01400000000001</v>
      </c>
      <c r="T319">
        <v>983.70266666666669</v>
      </c>
      <c r="U319">
        <v>984.39133333333336</v>
      </c>
      <c r="V319">
        <v>985.08</v>
      </c>
      <c r="W319">
        <v>985.64200000000005</v>
      </c>
      <c r="X319">
        <v>986.20400000000006</v>
      </c>
      <c r="Y319">
        <v>986.76600000000008</v>
      </c>
      <c r="Z319">
        <v>987.32800000000009</v>
      </c>
      <c r="AA319">
        <v>987.8900000000001</v>
      </c>
      <c r="AB319">
        <v>988.452</v>
      </c>
      <c r="AC319">
        <v>989.01400000000001</v>
      </c>
      <c r="AD319">
        <v>989.57600000000002</v>
      </c>
      <c r="AE319">
        <v>990.13800000000003</v>
      </c>
      <c r="AF319">
        <v>990.7</v>
      </c>
      <c r="AG319">
        <v>991.15625</v>
      </c>
      <c r="AH319">
        <v>991.61249999999995</v>
      </c>
      <c r="AI319">
        <v>992.06875000000002</v>
      </c>
      <c r="AJ319">
        <v>992.52499999999998</v>
      </c>
      <c r="AK319">
        <v>992.98124999999993</v>
      </c>
      <c r="AL319">
        <v>993.4375</v>
      </c>
      <c r="AM319">
        <v>993.89374999999995</v>
      </c>
      <c r="AN319">
        <v>994.34999999999991</v>
      </c>
      <c r="AO319">
        <v>994.72416666666663</v>
      </c>
      <c r="AP319">
        <v>995.09833333333324</v>
      </c>
      <c r="AQ319">
        <v>995.47249999999997</v>
      </c>
      <c r="AR319">
        <v>995.84666666666669</v>
      </c>
      <c r="AS319">
        <v>996.2208333333333</v>
      </c>
      <c r="AT319">
        <v>996.59500000000003</v>
      </c>
      <c r="AU319">
        <v>996.904</v>
      </c>
      <c r="AV319">
        <v>997.21299999999997</v>
      </c>
      <c r="AW319">
        <v>997.52200000000005</v>
      </c>
      <c r="AX319">
        <v>997.83100000000002</v>
      </c>
      <c r="AY319">
        <v>998.14</v>
      </c>
      <c r="AZ319">
        <v>998.39750000000004</v>
      </c>
      <c r="BA319">
        <v>998.65499999999997</v>
      </c>
      <c r="BB319">
        <v>998.91250000000002</v>
      </c>
      <c r="BC319">
        <v>999.17000000000007</v>
      </c>
      <c r="BD319">
        <v>999.38666666666666</v>
      </c>
      <c r="BE319">
        <v>999.60333333333335</v>
      </c>
      <c r="BF319">
        <v>999.81999999999994</v>
      </c>
      <c r="BG319">
        <v>1000</v>
      </c>
      <c r="BH319">
        <v>1000.18</v>
      </c>
      <c r="BI319">
        <v>1000.36</v>
      </c>
      <c r="BJ319">
        <v>1000.505</v>
      </c>
      <c r="BK319">
        <v>1000.65</v>
      </c>
      <c r="BL319">
        <v>1000.795</v>
      </c>
    </row>
    <row r="320" spans="6:64" x14ac:dyDescent="0.25">
      <c r="F320">
        <v>76</v>
      </c>
      <c r="G320">
        <v>974.16</v>
      </c>
      <c r="H320">
        <v>974.84320000000002</v>
      </c>
      <c r="I320">
        <v>975.52639999999997</v>
      </c>
      <c r="J320">
        <v>976.20960000000002</v>
      </c>
      <c r="K320">
        <v>976.89279999999997</v>
      </c>
      <c r="L320">
        <v>977.57600000000002</v>
      </c>
      <c r="M320">
        <v>978.25919999999996</v>
      </c>
      <c r="N320">
        <v>978.94240000000002</v>
      </c>
      <c r="O320">
        <v>979.62559999999996</v>
      </c>
      <c r="P320">
        <v>980.30880000000002</v>
      </c>
      <c r="Q320">
        <v>980.99199999999996</v>
      </c>
      <c r="R320">
        <v>981.67520000000002</v>
      </c>
      <c r="S320">
        <v>982.35839999999996</v>
      </c>
      <c r="T320">
        <v>983.04160000000002</v>
      </c>
      <c r="U320">
        <v>983.72479999999996</v>
      </c>
      <c r="V320">
        <v>984.40800000000002</v>
      </c>
      <c r="W320">
        <v>984.96479999999997</v>
      </c>
      <c r="X320">
        <v>985.52160000000003</v>
      </c>
      <c r="Y320">
        <v>986.07839999999999</v>
      </c>
      <c r="Z320">
        <v>986.63520000000005</v>
      </c>
      <c r="AA320">
        <v>987.19200000000001</v>
      </c>
      <c r="AB320">
        <v>987.74879999999996</v>
      </c>
      <c r="AC320">
        <v>988.30560000000003</v>
      </c>
      <c r="AD320">
        <v>988.86239999999998</v>
      </c>
      <c r="AE320">
        <v>989.41920000000005</v>
      </c>
      <c r="AF320">
        <v>989.976</v>
      </c>
      <c r="AG320">
        <v>990.428</v>
      </c>
      <c r="AH320">
        <v>990.88</v>
      </c>
      <c r="AI320">
        <v>991.33199999999999</v>
      </c>
      <c r="AJ320">
        <v>991.78399999999999</v>
      </c>
      <c r="AK320">
        <v>992.23599999999999</v>
      </c>
      <c r="AL320">
        <v>992.68799999999999</v>
      </c>
      <c r="AM320">
        <v>993.14</v>
      </c>
      <c r="AN320">
        <v>993.59199999999998</v>
      </c>
      <c r="AO320">
        <v>993.96266666666668</v>
      </c>
      <c r="AP320">
        <v>994.33333333333337</v>
      </c>
      <c r="AQ320">
        <v>994.70399999999995</v>
      </c>
      <c r="AR320">
        <v>995.07466666666664</v>
      </c>
      <c r="AS320">
        <v>995.44533333333334</v>
      </c>
      <c r="AT320">
        <v>995.81600000000003</v>
      </c>
      <c r="AU320">
        <v>996.12160000000006</v>
      </c>
      <c r="AV320">
        <v>996.42719999999997</v>
      </c>
      <c r="AW320">
        <v>996.7328</v>
      </c>
      <c r="AX320">
        <v>997.03839999999991</v>
      </c>
      <c r="AY320">
        <v>997.34399999999994</v>
      </c>
      <c r="AZ320">
        <v>997.59899999999993</v>
      </c>
      <c r="BA320">
        <v>997.85400000000004</v>
      </c>
      <c r="BB320">
        <v>998.10900000000004</v>
      </c>
      <c r="BC320">
        <v>998.36400000000003</v>
      </c>
      <c r="BD320">
        <v>998.57799999999997</v>
      </c>
      <c r="BE320">
        <v>998.79200000000003</v>
      </c>
      <c r="BF320">
        <v>999.00599999999997</v>
      </c>
      <c r="BG320">
        <v>999.18399999999997</v>
      </c>
      <c r="BH320">
        <v>999.36199999999997</v>
      </c>
      <c r="BI320">
        <v>999.54</v>
      </c>
      <c r="BJ320">
        <v>999.68333333333328</v>
      </c>
      <c r="BK320">
        <v>999.8266666666666</v>
      </c>
      <c r="BL320">
        <v>999.96999999999991</v>
      </c>
    </row>
    <row r="321" spans="6:64" x14ac:dyDescent="0.25">
      <c r="F321">
        <v>77</v>
      </c>
      <c r="G321">
        <v>973.56999999999994</v>
      </c>
      <c r="H321">
        <v>974.24773333333326</v>
      </c>
      <c r="I321">
        <v>974.92546666666658</v>
      </c>
      <c r="J321">
        <v>975.6031999999999</v>
      </c>
      <c r="K321">
        <v>976.28093333333334</v>
      </c>
      <c r="L321">
        <v>976.95866666666666</v>
      </c>
      <c r="M321">
        <v>977.63639999999998</v>
      </c>
      <c r="N321">
        <v>978.3141333333333</v>
      </c>
      <c r="O321">
        <v>978.99186666666662</v>
      </c>
      <c r="P321">
        <v>979.66959999999995</v>
      </c>
      <c r="Q321">
        <v>980.34733333333327</v>
      </c>
      <c r="R321">
        <v>981.02506666666659</v>
      </c>
      <c r="S321">
        <v>981.70280000000002</v>
      </c>
      <c r="T321">
        <v>982.38053333333335</v>
      </c>
      <c r="U321">
        <v>983.05826666666667</v>
      </c>
      <c r="V321">
        <v>983.73599999999999</v>
      </c>
      <c r="W321">
        <v>984.2876</v>
      </c>
      <c r="X321">
        <v>984.83920000000001</v>
      </c>
      <c r="Y321">
        <v>985.39080000000001</v>
      </c>
      <c r="Z321">
        <v>985.94240000000002</v>
      </c>
      <c r="AA321">
        <v>986.49400000000003</v>
      </c>
      <c r="AB321">
        <v>987.04560000000004</v>
      </c>
      <c r="AC321">
        <v>987.59720000000004</v>
      </c>
      <c r="AD321">
        <v>988.14880000000005</v>
      </c>
      <c r="AE321">
        <v>988.70040000000006</v>
      </c>
      <c r="AF321">
        <v>989.25200000000007</v>
      </c>
      <c r="AG321">
        <v>989.69974999999999</v>
      </c>
      <c r="AH321">
        <v>990.14750000000004</v>
      </c>
      <c r="AI321">
        <v>990.59525000000008</v>
      </c>
      <c r="AJ321">
        <v>991.04300000000001</v>
      </c>
      <c r="AK321">
        <v>991.49074999999993</v>
      </c>
      <c r="AL321">
        <v>991.93849999999998</v>
      </c>
      <c r="AM321">
        <v>992.38625000000002</v>
      </c>
      <c r="AN321">
        <v>992.83399999999995</v>
      </c>
      <c r="AO321">
        <v>993.20116666666661</v>
      </c>
      <c r="AP321">
        <v>993.56833333333327</v>
      </c>
      <c r="AQ321">
        <v>993.93550000000005</v>
      </c>
      <c r="AR321">
        <v>994.30266666666671</v>
      </c>
      <c r="AS321">
        <v>994.66983333333337</v>
      </c>
      <c r="AT321">
        <v>995.03700000000003</v>
      </c>
      <c r="AU321">
        <v>995.33920000000001</v>
      </c>
      <c r="AV321">
        <v>995.64139999999998</v>
      </c>
      <c r="AW321">
        <v>995.94360000000006</v>
      </c>
      <c r="AX321">
        <v>996.24580000000003</v>
      </c>
      <c r="AY321">
        <v>996.548</v>
      </c>
      <c r="AZ321">
        <v>996.80050000000006</v>
      </c>
      <c r="BA321">
        <v>997.053</v>
      </c>
      <c r="BB321">
        <v>997.30549999999994</v>
      </c>
      <c r="BC321">
        <v>997.55799999999999</v>
      </c>
      <c r="BD321">
        <v>997.76933333333329</v>
      </c>
      <c r="BE321">
        <v>997.98066666666671</v>
      </c>
      <c r="BF321">
        <v>998.19200000000001</v>
      </c>
      <c r="BG321">
        <v>998.36800000000005</v>
      </c>
      <c r="BH321">
        <v>998.54399999999998</v>
      </c>
      <c r="BI321">
        <v>998.72</v>
      </c>
      <c r="BJ321">
        <v>998.86166666666668</v>
      </c>
      <c r="BK321">
        <v>999.00333333333333</v>
      </c>
      <c r="BL321">
        <v>999.14499999999998</v>
      </c>
    </row>
    <row r="322" spans="6:64" x14ac:dyDescent="0.25">
      <c r="F322">
        <v>78</v>
      </c>
      <c r="G322">
        <v>972.98</v>
      </c>
      <c r="H322">
        <v>973.65226666666672</v>
      </c>
      <c r="I322">
        <v>974.32453333333331</v>
      </c>
      <c r="J322">
        <v>974.99680000000001</v>
      </c>
      <c r="K322">
        <v>975.66906666666671</v>
      </c>
      <c r="L322">
        <v>976.34133333333341</v>
      </c>
      <c r="M322">
        <v>977.0136</v>
      </c>
      <c r="N322">
        <v>977.6858666666667</v>
      </c>
      <c r="O322">
        <v>978.3581333333334</v>
      </c>
      <c r="P322">
        <v>979.0304000000001</v>
      </c>
      <c r="Q322">
        <v>979.70266666666669</v>
      </c>
      <c r="R322">
        <v>980.37493333333339</v>
      </c>
      <c r="S322">
        <v>981.04720000000009</v>
      </c>
      <c r="T322">
        <v>981.71946666666679</v>
      </c>
      <c r="U322">
        <v>982.39173333333338</v>
      </c>
      <c r="V322">
        <v>983.06400000000008</v>
      </c>
      <c r="W322">
        <v>983.61040000000003</v>
      </c>
      <c r="X322">
        <v>984.15680000000009</v>
      </c>
      <c r="Y322">
        <v>984.70320000000004</v>
      </c>
      <c r="Z322">
        <v>985.2496000000001</v>
      </c>
      <c r="AA322">
        <v>985.79600000000005</v>
      </c>
      <c r="AB322">
        <v>986.3424</v>
      </c>
      <c r="AC322">
        <v>986.88880000000006</v>
      </c>
      <c r="AD322">
        <v>987.43520000000001</v>
      </c>
      <c r="AE322">
        <v>987.98160000000007</v>
      </c>
      <c r="AF322">
        <v>988.52800000000002</v>
      </c>
      <c r="AG322">
        <v>988.97149999999999</v>
      </c>
      <c r="AH322">
        <v>989.41499999999996</v>
      </c>
      <c r="AI322">
        <v>989.85849999999994</v>
      </c>
      <c r="AJ322">
        <v>990.30199999999991</v>
      </c>
      <c r="AK322">
        <v>990.74549999999999</v>
      </c>
      <c r="AL322">
        <v>991.18899999999996</v>
      </c>
      <c r="AM322">
        <v>991.63249999999994</v>
      </c>
      <c r="AN322">
        <v>992.07599999999991</v>
      </c>
      <c r="AO322">
        <v>992.43966666666665</v>
      </c>
      <c r="AP322">
        <v>992.80333333333328</v>
      </c>
      <c r="AQ322">
        <v>993.16699999999992</v>
      </c>
      <c r="AR322">
        <v>993.53066666666666</v>
      </c>
      <c r="AS322">
        <v>993.89433333333341</v>
      </c>
      <c r="AT322">
        <v>994.25800000000004</v>
      </c>
      <c r="AU322">
        <v>994.55680000000007</v>
      </c>
      <c r="AV322">
        <v>994.85559999999998</v>
      </c>
      <c r="AW322">
        <v>995.15440000000001</v>
      </c>
      <c r="AX322">
        <v>995.45319999999992</v>
      </c>
      <c r="AY322">
        <v>995.75199999999995</v>
      </c>
      <c r="AZ322">
        <v>996.00199999999995</v>
      </c>
      <c r="BA322">
        <v>996.25199999999995</v>
      </c>
      <c r="BB322">
        <v>996.50199999999995</v>
      </c>
      <c r="BC322">
        <v>996.75199999999995</v>
      </c>
      <c r="BD322">
        <v>996.96066666666661</v>
      </c>
      <c r="BE322">
        <v>997.16933333333338</v>
      </c>
      <c r="BF322">
        <v>997.37800000000004</v>
      </c>
      <c r="BG322">
        <v>997.55200000000002</v>
      </c>
      <c r="BH322">
        <v>997.726</v>
      </c>
      <c r="BI322">
        <v>997.9</v>
      </c>
      <c r="BJ322">
        <v>998.04</v>
      </c>
      <c r="BK322">
        <v>998.18</v>
      </c>
      <c r="BL322">
        <v>998.31999999999994</v>
      </c>
    </row>
    <row r="323" spans="6:64" x14ac:dyDescent="0.25">
      <c r="F323">
        <v>79</v>
      </c>
      <c r="G323">
        <v>972.39</v>
      </c>
      <c r="H323">
        <v>973.05679999999995</v>
      </c>
      <c r="I323">
        <v>973.72360000000003</v>
      </c>
      <c r="J323">
        <v>974.3904</v>
      </c>
      <c r="K323">
        <v>975.05719999999997</v>
      </c>
      <c r="L323">
        <v>975.72400000000005</v>
      </c>
      <c r="M323">
        <v>976.39080000000001</v>
      </c>
      <c r="N323">
        <v>977.05759999999998</v>
      </c>
      <c r="O323">
        <v>977.72440000000006</v>
      </c>
      <c r="P323">
        <v>978.39120000000003</v>
      </c>
      <c r="Q323">
        <v>979.05799999999999</v>
      </c>
      <c r="R323">
        <v>979.72480000000007</v>
      </c>
      <c r="S323">
        <v>980.39160000000004</v>
      </c>
      <c r="T323">
        <v>981.05840000000001</v>
      </c>
      <c r="U323">
        <v>981.72520000000009</v>
      </c>
      <c r="V323">
        <v>982.39200000000005</v>
      </c>
      <c r="W323">
        <v>982.93320000000006</v>
      </c>
      <c r="X323">
        <v>983.47440000000006</v>
      </c>
      <c r="Y323">
        <v>984.01560000000006</v>
      </c>
      <c r="Z323">
        <v>984.55680000000007</v>
      </c>
      <c r="AA323">
        <v>985.09800000000007</v>
      </c>
      <c r="AB323">
        <v>985.63920000000007</v>
      </c>
      <c r="AC323">
        <v>986.18040000000008</v>
      </c>
      <c r="AD323">
        <v>986.72160000000008</v>
      </c>
      <c r="AE323">
        <v>987.26280000000008</v>
      </c>
      <c r="AF323">
        <v>987.80400000000009</v>
      </c>
      <c r="AG323">
        <v>988.2432500000001</v>
      </c>
      <c r="AH323">
        <v>988.68250000000012</v>
      </c>
      <c r="AI323">
        <v>989.12175000000002</v>
      </c>
      <c r="AJ323">
        <v>989.56100000000004</v>
      </c>
      <c r="AK323">
        <v>990.00025000000005</v>
      </c>
      <c r="AL323">
        <v>990.43949999999995</v>
      </c>
      <c r="AM323">
        <v>990.87874999999997</v>
      </c>
      <c r="AN323">
        <v>991.31799999999998</v>
      </c>
      <c r="AO323">
        <v>991.6781666666667</v>
      </c>
      <c r="AP323">
        <v>992.0383333333333</v>
      </c>
      <c r="AQ323">
        <v>992.39850000000001</v>
      </c>
      <c r="AR323">
        <v>992.75866666666673</v>
      </c>
      <c r="AS323">
        <v>993.11883333333333</v>
      </c>
      <c r="AT323">
        <v>993.47900000000004</v>
      </c>
      <c r="AU323">
        <v>993.77440000000001</v>
      </c>
      <c r="AV323">
        <v>994.06979999999999</v>
      </c>
      <c r="AW323">
        <v>994.36520000000007</v>
      </c>
      <c r="AX323">
        <v>994.66060000000004</v>
      </c>
      <c r="AY323">
        <v>994.95600000000002</v>
      </c>
      <c r="AZ323">
        <v>995.20350000000008</v>
      </c>
      <c r="BA323">
        <v>995.45100000000002</v>
      </c>
      <c r="BB323">
        <v>995.69849999999997</v>
      </c>
      <c r="BC323">
        <v>995.94600000000003</v>
      </c>
      <c r="BD323">
        <v>996.15200000000004</v>
      </c>
      <c r="BE323">
        <v>996.35799999999995</v>
      </c>
      <c r="BF323">
        <v>996.56399999999996</v>
      </c>
      <c r="BG323">
        <v>996.73599999999999</v>
      </c>
      <c r="BH323">
        <v>996.90800000000002</v>
      </c>
      <c r="BI323">
        <v>997.08</v>
      </c>
      <c r="BJ323">
        <v>997.21833333333336</v>
      </c>
      <c r="BK323">
        <v>997.35666666666668</v>
      </c>
      <c r="BL323">
        <v>997.495</v>
      </c>
    </row>
    <row r="324" spans="6:64" x14ac:dyDescent="0.25">
      <c r="F324">
        <v>80</v>
      </c>
      <c r="G324">
        <v>971.8</v>
      </c>
      <c r="H324">
        <v>972.4613333333333</v>
      </c>
      <c r="I324">
        <v>973.12266666666665</v>
      </c>
      <c r="J324">
        <v>973.78399999999999</v>
      </c>
      <c r="K324">
        <v>974.44533333333334</v>
      </c>
      <c r="L324">
        <v>975.10666666666668</v>
      </c>
      <c r="M324">
        <v>975.76800000000003</v>
      </c>
      <c r="N324">
        <v>976.42933333333337</v>
      </c>
      <c r="O324">
        <v>977.09066666666661</v>
      </c>
      <c r="P324">
        <v>977.75199999999995</v>
      </c>
      <c r="Q324">
        <v>978.4133333333333</v>
      </c>
      <c r="R324">
        <v>979.07466666666664</v>
      </c>
      <c r="S324">
        <v>979.73599999999999</v>
      </c>
      <c r="T324">
        <v>980.39733333333334</v>
      </c>
      <c r="U324">
        <v>981.05866666666668</v>
      </c>
      <c r="V324">
        <v>981.72</v>
      </c>
      <c r="W324">
        <v>982.25600000000009</v>
      </c>
      <c r="X324">
        <v>982.79200000000003</v>
      </c>
      <c r="Y324">
        <v>983.32799999999997</v>
      </c>
      <c r="Z324">
        <v>983.86400000000003</v>
      </c>
      <c r="AA324">
        <v>984.40000000000009</v>
      </c>
      <c r="AB324">
        <v>984.93600000000004</v>
      </c>
      <c r="AC324">
        <v>985.47199999999998</v>
      </c>
      <c r="AD324">
        <v>986.00800000000004</v>
      </c>
      <c r="AE324">
        <v>986.5440000000001</v>
      </c>
      <c r="AF324">
        <v>987.08</v>
      </c>
      <c r="AG324">
        <v>987.51499999999999</v>
      </c>
      <c r="AH324">
        <v>987.95</v>
      </c>
      <c r="AI324">
        <v>988.38499999999999</v>
      </c>
      <c r="AJ324">
        <v>988.81999999999994</v>
      </c>
      <c r="AK324">
        <v>989.255</v>
      </c>
      <c r="AL324">
        <v>989.68999999999994</v>
      </c>
      <c r="AM324">
        <v>990.125</v>
      </c>
      <c r="AN324">
        <v>990.56</v>
      </c>
      <c r="AO324">
        <v>990.91666666666663</v>
      </c>
      <c r="AP324">
        <v>991.27333333333331</v>
      </c>
      <c r="AQ324">
        <v>991.63</v>
      </c>
      <c r="AR324">
        <v>991.98666666666668</v>
      </c>
      <c r="AS324">
        <v>992.34333333333336</v>
      </c>
      <c r="AT324">
        <v>992.7</v>
      </c>
      <c r="AU324">
        <v>992.99200000000008</v>
      </c>
      <c r="AV324">
        <v>993.28399999999999</v>
      </c>
      <c r="AW324">
        <v>993.57600000000002</v>
      </c>
      <c r="AX324">
        <v>993.86799999999994</v>
      </c>
      <c r="AY324">
        <v>994.16</v>
      </c>
      <c r="AZ324">
        <v>994.40499999999997</v>
      </c>
      <c r="BA324">
        <v>994.65</v>
      </c>
      <c r="BB324">
        <v>994.89499999999998</v>
      </c>
      <c r="BC324">
        <v>995.14</v>
      </c>
      <c r="BD324">
        <v>995.34333333333336</v>
      </c>
      <c r="BE324">
        <v>995.54666666666662</v>
      </c>
      <c r="BF324">
        <v>995.75</v>
      </c>
      <c r="BG324">
        <v>995.92</v>
      </c>
      <c r="BH324">
        <v>996.09</v>
      </c>
      <c r="BI324">
        <v>996.26</v>
      </c>
      <c r="BJ324">
        <v>996.39666666666665</v>
      </c>
      <c r="BK324">
        <v>996.5333333333333</v>
      </c>
      <c r="BL324">
        <v>996.67</v>
      </c>
    </row>
    <row r="325" spans="6:64" x14ac:dyDescent="0.25">
      <c r="F325">
        <v>81</v>
      </c>
      <c r="G325">
        <v>971.15</v>
      </c>
      <c r="H325">
        <v>971.80706666666663</v>
      </c>
      <c r="I325">
        <v>972.46413333333328</v>
      </c>
      <c r="J325">
        <v>973.12120000000004</v>
      </c>
      <c r="K325">
        <v>973.7782666666667</v>
      </c>
      <c r="L325">
        <v>974.43533333333335</v>
      </c>
      <c r="M325">
        <v>975.0924</v>
      </c>
      <c r="N325">
        <v>975.74946666666665</v>
      </c>
      <c r="O325">
        <v>976.40653333333341</v>
      </c>
      <c r="P325">
        <v>977.06360000000006</v>
      </c>
      <c r="Q325">
        <v>977.72066666666672</v>
      </c>
      <c r="R325">
        <v>978.37773333333337</v>
      </c>
      <c r="S325">
        <v>979.03480000000002</v>
      </c>
      <c r="T325">
        <v>979.69186666666678</v>
      </c>
      <c r="U325">
        <v>980.34893333333343</v>
      </c>
      <c r="V325">
        <v>981.00600000000009</v>
      </c>
      <c r="W325">
        <v>981.53730000000007</v>
      </c>
      <c r="X325">
        <v>982.06860000000006</v>
      </c>
      <c r="Y325">
        <v>982.59990000000005</v>
      </c>
      <c r="Z325">
        <v>983.13120000000004</v>
      </c>
      <c r="AA325">
        <v>983.66250000000014</v>
      </c>
      <c r="AB325">
        <v>984.19380000000012</v>
      </c>
      <c r="AC325">
        <v>984.72510000000011</v>
      </c>
      <c r="AD325">
        <v>985.2564000000001</v>
      </c>
      <c r="AE325">
        <v>985.78770000000009</v>
      </c>
      <c r="AF325">
        <v>986.31900000000007</v>
      </c>
      <c r="AG325">
        <v>986.75</v>
      </c>
      <c r="AH325">
        <v>987.18100000000004</v>
      </c>
      <c r="AI325">
        <v>987.61200000000008</v>
      </c>
      <c r="AJ325">
        <v>988.04300000000001</v>
      </c>
      <c r="AK325">
        <v>988.47399999999993</v>
      </c>
      <c r="AL325">
        <v>988.90499999999997</v>
      </c>
      <c r="AM325">
        <v>989.33600000000001</v>
      </c>
      <c r="AN325">
        <v>989.76699999999994</v>
      </c>
      <c r="AO325">
        <v>990.12033333333329</v>
      </c>
      <c r="AP325">
        <v>990.47366666666665</v>
      </c>
      <c r="AQ325">
        <v>990.827</v>
      </c>
      <c r="AR325">
        <v>991.18033333333335</v>
      </c>
      <c r="AS325">
        <v>991.5336666666667</v>
      </c>
      <c r="AT325">
        <v>991.88700000000006</v>
      </c>
      <c r="AU325">
        <v>992.17640000000006</v>
      </c>
      <c r="AV325">
        <v>992.46580000000006</v>
      </c>
      <c r="AW325">
        <v>992.75519999999995</v>
      </c>
      <c r="AX325">
        <v>993.04459999999995</v>
      </c>
      <c r="AY325">
        <v>993.33399999999995</v>
      </c>
      <c r="AZ325">
        <v>993.5764999999999</v>
      </c>
      <c r="BA325">
        <v>993.81899999999996</v>
      </c>
      <c r="BB325">
        <v>994.06150000000002</v>
      </c>
      <c r="BC325">
        <v>994.30399999999997</v>
      </c>
      <c r="BD325">
        <v>994.505</v>
      </c>
      <c r="BE325">
        <v>994.70600000000002</v>
      </c>
      <c r="BF325">
        <v>994.90700000000004</v>
      </c>
      <c r="BG325">
        <v>995.07533333333333</v>
      </c>
      <c r="BH325">
        <v>995.24366666666674</v>
      </c>
      <c r="BI325">
        <v>995.41200000000003</v>
      </c>
      <c r="BJ325">
        <v>995.54700000000003</v>
      </c>
      <c r="BK325">
        <v>995.68200000000002</v>
      </c>
      <c r="BL325">
        <v>995.81700000000001</v>
      </c>
    </row>
    <row r="326" spans="6:64" x14ac:dyDescent="0.25">
      <c r="F326">
        <v>82</v>
      </c>
      <c r="G326">
        <v>970.5</v>
      </c>
      <c r="H326">
        <v>971.15279999999996</v>
      </c>
      <c r="I326">
        <v>971.80560000000003</v>
      </c>
      <c r="J326">
        <v>972.45839999999998</v>
      </c>
      <c r="K326">
        <v>973.11120000000005</v>
      </c>
      <c r="L326">
        <v>973.76400000000001</v>
      </c>
      <c r="M326">
        <v>974.41679999999997</v>
      </c>
      <c r="N326">
        <v>975.06960000000004</v>
      </c>
      <c r="O326">
        <v>975.72239999999999</v>
      </c>
      <c r="P326">
        <v>976.37520000000006</v>
      </c>
      <c r="Q326">
        <v>977.02800000000002</v>
      </c>
      <c r="R326">
        <v>977.68079999999998</v>
      </c>
      <c r="S326">
        <v>978.33360000000005</v>
      </c>
      <c r="T326">
        <v>978.9864</v>
      </c>
      <c r="U326">
        <v>979.63920000000007</v>
      </c>
      <c r="V326">
        <v>980.29200000000003</v>
      </c>
      <c r="W326">
        <v>980.81860000000006</v>
      </c>
      <c r="X326">
        <v>981.34519999999998</v>
      </c>
      <c r="Y326">
        <v>981.87180000000001</v>
      </c>
      <c r="Z326">
        <v>982.39840000000004</v>
      </c>
      <c r="AA326">
        <v>982.92499999999995</v>
      </c>
      <c r="AB326">
        <v>983.45159999999998</v>
      </c>
      <c r="AC326">
        <v>983.97820000000002</v>
      </c>
      <c r="AD326">
        <v>984.50480000000005</v>
      </c>
      <c r="AE326">
        <v>985.03139999999996</v>
      </c>
      <c r="AF326">
        <v>985.55799999999999</v>
      </c>
      <c r="AG326">
        <v>985.98500000000001</v>
      </c>
      <c r="AH326">
        <v>986.41200000000003</v>
      </c>
      <c r="AI326">
        <v>986.83899999999994</v>
      </c>
      <c r="AJ326">
        <v>987.26599999999996</v>
      </c>
      <c r="AK326">
        <v>987.69299999999998</v>
      </c>
      <c r="AL326">
        <v>988.11999999999989</v>
      </c>
      <c r="AM326">
        <v>988.54699999999991</v>
      </c>
      <c r="AN326">
        <v>988.97399999999993</v>
      </c>
      <c r="AO326">
        <v>989.32399999999996</v>
      </c>
      <c r="AP326">
        <v>989.67399999999998</v>
      </c>
      <c r="AQ326">
        <v>990.024</v>
      </c>
      <c r="AR326">
        <v>990.37400000000002</v>
      </c>
      <c r="AS326">
        <v>990.72400000000005</v>
      </c>
      <c r="AT326">
        <v>991.07400000000007</v>
      </c>
      <c r="AU326">
        <v>991.36080000000004</v>
      </c>
      <c r="AV326">
        <v>991.64760000000001</v>
      </c>
      <c r="AW326">
        <v>991.93439999999998</v>
      </c>
      <c r="AX326">
        <v>992.22119999999995</v>
      </c>
      <c r="AY326">
        <v>992.50799999999992</v>
      </c>
      <c r="AZ326">
        <v>992.74799999999993</v>
      </c>
      <c r="BA326">
        <v>992.98799999999994</v>
      </c>
      <c r="BB326">
        <v>993.22799999999995</v>
      </c>
      <c r="BC326">
        <v>993.46799999999996</v>
      </c>
      <c r="BD326">
        <v>993.66666666666663</v>
      </c>
      <c r="BE326">
        <v>993.8653333333333</v>
      </c>
      <c r="BF326">
        <v>994.06399999999996</v>
      </c>
      <c r="BG326">
        <v>994.23066666666659</v>
      </c>
      <c r="BH326">
        <v>994.39733333333334</v>
      </c>
      <c r="BI326">
        <v>994.56399999999996</v>
      </c>
      <c r="BJ326">
        <v>994.69733333333329</v>
      </c>
      <c r="BK326">
        <v>994.83066666666662</v>
      </c>
      <c r="BL326">
        <v>994.96399999999994</v>
      </c>
    </row>
    <row r="327" spans="6:64" x14ac:dyDescent="0.25">
      <c r="F327">
        <v>83</v>
      </c>
      <c r="G327">
        <v>969.84999999999991</v>
      </c>
      <c r="H327">
        <v>970.49853333333328</v>
      </c>
      <c r="I327">
        <v>971.14706666666655</v>
      </c>
      <c r="J327">
        <v>971.79559999999992</v>
      </c>
      <c r="K327">
        <v>972.4441333333333</v>
      </c>
      <c r="L327">
        <v>973.09266666666656</v>
      </c>
      <c r="M327">
        <v>973.74119999999994</v>
      </c>
      <c r="N327">
        <v>974.38973333333331</v>
      </c>
      <c r="O327">
        <v>975.03826666666657</v>
      </c>
      <c r="P327">
        <v>975.68679999999995</v>
      </c>
      <c r="Q327">
        <v>976.33533333333332</v>
      </c>
      <c r="R327">
        <v>976.98386666666659</v>
      </c>
      <c r="S327">
        <v>977.63239999999996</v>
      </c>
      <c r="T327">
        <v>978.28093333333334</v>
      </c>
      <c r="U327">
        <v>978.9294666666666</v>
      </c>
      <c r="V327">
        <v>979.57799999999997</v>
      </c>
      <c r="W327">
        <v>980.09989999999993</v>
      </c>
      <c r="X327">
        <v>980.62180000000001</v>
      </c>
      <c r="Y327">
        <v>981.14369999999997</v>
      </c>
      <c r="Z327">
        <v>981.66560000000004</v>
      </c>
      <c r="AA327">
        <v>982.1875</v>
      </c>
      <c r="AB327">
        <v>982.70939999999996</v>
      </c>
      <c r="AC327">
        <v>983.23130000000003</v>
      </c>
      <c r="AD327">
        <v>983.75319999999999</v>
      </c>
      <c r="AE327">
        <v>984.27510000000007</v>
      </c>
      <c r="AF327">
        <v>984.79700000000003</v>
      </c>
      <c r="AG327">
        <v>985.22</v>
      </c>
      <c r="AH327">
        <v>985.64300000000003</v>
      </c>
      <c r="AI327">
        <v>986.06600000000003</v>
      </c>
      <c r="AJ327">
        <v>986.48900000000003</v>
      </c>
      <c r="AK327">
        <v>986.91199999999992</v>
      </c>
      <c r="AL327">
        <v>987.33499999999992</v>
      </c>
      <c r="AM327">
        <v>987.75799999999992</v>
      </c>
      <c r="AN327">
        <v>988.18099999999993</v>
      </c>
      <c r="AO327">
        <v>988.52766666666662</v>
      </c>
      <c r="AP327">
        <v>988.87433333333331</v>
      </c>
      <c r="AQ327">
        <v>989.221</v>
      </c>
      <c r="AR327">
        <v>989.5676666666667</v>
      </c>
      <c r="AS327">
        <v>989.91433333333339</v>
      </c>
      <c r="AT327">
        <v>990.26100000000008</v>
      </c>
      <c r="AU327">
        <v>990.54520000000002</v>
      </c>
      <c r="AV327">
        <v>990.82940000000008</v>
      </c>
      <c r="AW327">
        <v>991.11360000000002</v>
      </c>
      <c r="AX327">
        <v>991.39780000000007</v>
      </c>
      <c r="AY327">
        <v>991.68200000000002</v>
      </c>
      <c r="AZ327">
        <v>991.91949999999997</v>
      </c>
      <c r="BA327">
        <v>992.15699999999993</v>
      </c>
      <c r="BB327">
        <v>992.39449999999999</v>
      </c>
      <c r="BC327">
        <v>992.63199999999995</v>
      </c>
      <c r="BD327">
        <v>992.82833333333326</v>
      </c>
      <c r="BE327">
        <v>993.02466666666669</v>
      </c>
      <c r="BF327">
        <v>993.221</v>
      </c>
      <c r="BG327">
        <v>993.38599999999997</v>
      </c>
      <c r="BH327">
        <v>993.55100000000004</v>
      </c>
      <c r="BI327">
        <v>993.71600000000001</v>
      </c>
      <c r="BJ327">
        <v>993.84766666666667</v>
      </c>
      <c r="BK327">
        <v>993.97933333333333</v>
      </c>
      <c r="BL327">
        <v>994.11099999999999</v>
      </c>
    </row>
    <row r="328" spans="6:64" x14ac:dyDescent="0.25">
      <c r="F328">
        <v>84</v>
      </c>
      <c r="G328">
        <v>969.19999999999993</v>
      </c>
      <c r="H328">
        <v>969.84426666666661</v>
      </c>
      <c r="I328">
        <v>970.48853333333329</v>
      </c>
      <c r="J328">
        <v>971.13279999999997</v>
      </c>
      <c r="K328">
        <v>971.77706666666666</v>
      </c>
      <c r="L328">
        <v>972.42133333333334</v>
      </c>
      <c r="M328">
        <v>973.06560000000002</v>
      </c>
      <c r="N328">
        <v>973.7098666666667</v>
      </c>
      <c r="O328">
        <v>974.35413333333327</v>
      </c>
      <c r="P328">
        <v>974.99839999999995</v>
      </c>
      <c r="Q328">
        <v>975.64266666666663</v>
      </c>
      <c r="R328">
        <v>976.28693333333331</v>
      </c>
      <c r="S328">
        <v>976.93119999999999</v>
      </c>
      <c r="T328">
        <v>977.57546666666667</v>
      </c>
      <c r="U328">
        <v>978.21973333333335</v>
      </c>
      <c r="V328">
        <v>978.86400000000003</v>
      </c>
      <c r="W328">
        <v>979.38120000000004</v>
      </c>
      <c r="X328">
        <v>979.89840000000004</v>
      </c>
      <c r="Y328">
        <v>980.41560000000004</v>
      </c>
      <c r="Z328">
        <v>980.93280000000004</v>
      </c>
      <c r="AA328">
        <v>981.45</v>
      </c>
      <c r="AB328">
        <v>981.96720000000005</v>
      </c>
      <c r="AC328">
        <v>982.48440000000005</v>
      </c>
      <c r="AD328">
        <v>983.00160000000005</v>
      </c>
      <c r="AE328">
        <v>983.51880000000006</v>
      </c>
      <c r="AF328">
        <v>984.03600000000006</v>
      </c>
      <c r="AG328">
        <v>984.45500000000004</v>
      </c>
      <c r="AH328">
        <v>984.87400000000002</v>
      </c>
      <c r="AI328">
        <v>985.29300000000001</v>
      </c>
      <c r="AJ328">
        <v>985.71199999999999</v>
      </c>
      <c r="AK328">
        <v>986.13099999999997</v>
      </c>
      <c r="AL328">
        <v>986.55</v>
      </c>
      <c r="AM328">
        <v>986.96899999999994</v>
      </c>
      <c r="AN328">
        <v>987.38799999999992</v>
      </c>
      <c r="AO328">
        <v>987.73133333333328</v>
      </c>
      <c r="AP328">
        <v>988.07466666666664</v>
      </c>
      <c r="AQ328">
        <v>988.41800000000001</v>
      </c>
      <c r="AR328">
        <v>988.76133333333337</v>
      </c>
      <c r="AS328">
        <v>989.10466666666673</v>
      </c>
      <c r="AT328">
        <v>989.44800000000009</v>
      </c>
      <c r="AU328">
        <v>989.72960000000012</v>
      </c>
      <c r="AV328">
        <v>990.01120000000003</v>
      </c>
      <c r="AW328">
        <v>990.29280000000006</v>
      </c>
      <c r="AX328">
        <v>990.57439999999997</v>
      </c>
      <c r="AY328">
        <v>990.85599999999999</v>
      </c>
      <c r="AZ328">
        <v>991.09100000000001</v>
      </c>
      <c r="BA328">
        <v>991.32600000000002</v>
      </c>
      <c r="BB328">
        <v>991.56099999999992</v>
      </c>
      <c r="BC328">
        <v>991.79599999999994</v>
      </c>
      <c r="BD328">
        <v>991.99</v>
      </c>
      <c r="BE328">
        <v>992.18399999999997</v>
      </c>
      <c r="BF328">
        <v>992.37800000000004</v>
      </c>
      <c r="BG328">
        <v>992.54133333333334</v>
      </c>
      <c r="BH328">
        <v>992.70466666666664</v>
      </c>
      <c r="BI328">
        <v>992.86799999999994</v>
      </c>
      <c r="BJ328">
        <v>992.99799999999993</v>
      </c>
      <c r="BK328">
        <v>993.12799999999993</v>
      </c>
      <c r="BL328">
        <v>993.25799999999992</v>
      </c>
    </row>
    <row r="329" spans="6:64" x14ac:dyDescent="0.25">
      <c r="F329">
        <v>85</v>
      </c>
      <c r="G329">
        <v>968.55</v>
      </c>
      <c r="H329">
        <v>969.18999999999994</v>
      </c>
      <c r="I329">
        <v>969.82999999999993</v>
      </c>
      <c r="J329">
        <v>970.47</v>
      </c>
      <c r="K329">
        <v>971.11</v>
      </c>
      <c r="L329">
        <v>971.75</v>
      </c>
      <c r="M329">
        <v>972.39</v>
      </c>
      <c r="N329">
        <v>973.03</v>
      </c>
      <c r="O329">
        <v>973.67000000000007</v>
      </c>
      <c r="P329">
        <v>974.31000000000006</v>
      </c>
      <c r="Q329">
        <v>974.95</v>
      </c>
      <c r="R329">
        <v>975.59</v>
      </c>
      <c r="S329">
        <v>976.23</v>
      </c>
      <c r="T329">
        <v>976.87000000000012</v>
      </c>
      <c r="U329">
        <v>977.5100000000001</v>
      </c>
      <c r="V329">
        <v>978.15000000000009</v>
      </c>
      <c r="W329">
        <v>978.66250000000014</v>
      </c>
      <c r="X329">
        <v>979.17500000000007</v>
      </c>
      <c r="Y329">
        <v>979.68750000000011</v>
      </c>
      <c r="Z329">
        <v>980.2</v>
      </c>
      <c r="AA329">
        <v>980.71250000000009</v>
      </c>
      <c r="AB329">
        <v>981.22500000000014</v>
      </c>
      <c r="AC329">
        <v>981.73750000000007</v>
      </c>
      <c r="AD329">
        <v>982.25000000000011</v>
      </c>
      <c r="AE329">
        <v>982.76250000000005</v>
      </c>
      <c r="AF329">
        <v>983.27500000000009</v>
      </c>
      <c r="AG329">
        <v>983.69</v>
      </c>
      <c r="AH329">
        <v>984.10500000000002</v>
      </c>
      <c r="AI329">
        <v>984.5200000000001</v>
      </c>
      <c r="AJ329">
        <v>984.93500000000006</v>
      </c>
      <c r="AK329">
        <v>985.35</v>
      </c>
      <c r="AL329">
        <v>985.7650000000001</v>
      </c>
      <c r="AM329">
        <v>986.18000000000006</v>
      </c>
      <c r="AN329">
        <v>986.59500000000003</v>
      </c>
      <c r="AO329">
        <v>986.93500000000006</v>
      </c>
      <c r="AP329">
        <v>987.27499999999998</v>
      </c>
      <c r="AQ329">
        <v>987.61500000000001</v>
      </c>
      <c r="AR329">
        <v>987.95500000000004</v>
      </c>
      <c r="AS329">
        <v>988.29499999999996</v>
      </c>
      <c r="AT329">
        <v>988.63499999999999</v>
      </c>
      <c r="AU329">
        <v>988.91399999999999</v>
      </c>
      <c r="AV329">
        <v>989.19299999999998</v>
      </c>
      <c r="AW329">
        <v>989.47199999999998</v>
      </c>
      <c r="AX329">
        <v>989.75099999999998</v>
      </c>
      <c r="AY329">
        <v>990.03</v>
      </c>
      <c r="AZ329">
        <v>990.26250000000005</v>
      </c>
      <c r="BA329">
        <v>990.495</v>
      </c>
      <c r="BB329">
        <v>990.72749999999996</v>
      </c>
      <c r="BC329">
        <v>990.96</v>
      </c>
      <c r="BD329">
        <v>991.15166666666676</v>
      </c>
      <c r="BE329">
        <v>991.34333333333336</v>
      </c>
      <c r="BF329">
        <v>991.53500000000008</v>
      </c>
      <c r="BG329">
        <v>991.69666666666672</v>
      </c>
      <c r="BH329">
        <v>991.85833333333335</v>
      </c>
      <c r="BI329">
        <v>992.02</v>
      </c>
      <c r="BJ329">
        <v>992.14833333333331</v>
      </c>
      <c r="BK329">
        <v>992.27666666666664</v>
      </c>
      <c r="BL329">
        <v>992.40499999999997</v>
      </c>
    </row>
    <row r="330" spans="6:64" x14ac:dyDescent="0.25">
      <c r="F330">
        <v>86</v>
      </c>
      <c r="G330">
        <v>967.9</v>
      </c>
      <c r="H330">
        <v>968.53573333333327</v>
      </c>
      <c r="I330">
        <v>969.17146666666667</v>
      </c>
      <c r="J330">
        <v>969.80719999999997</v>
      </c>
      <c r="K330">
        <v>970.44293333333337</v>
      </c>
      <c r="L330">
        <v>971.07866666666666</v>
      </c>
      <c r="M330">
        <v>971.71439999999996</v>
      </c>
      <c r="N330">
        <v>972.35013333333336</v>
      </c>
      <c r="O330">
        <v>972.98586666666665</v>
      </c>
      <c r="P330">
        <v>973.62160000000006</v>
      </c>
      <c r="Q330">
        <v>974.25733333333335</v>
      </c>
      <c r="R330">
        <v>974.89306666666664</v>
      </c>
      <c r="S330">
        <v>975.52880000000005</v>
      </c>
      <c r="T330">
        <v>976.16453333333334</v>
      </c>
      <c r="U330">
        <v>976.80026666666674</v>
      </c>
      <c r="V330">
        <v>977.43600000000004</v>
      </c>
      <c r="W330">
        <v>977.94380000000001</v>
      </c>
      <c r="X330">
        <v>978.45159999999998</v>
      </c>
      <c r="Y330">
        <v>978.95940000000007</v>
      </c>
      <c r="Z330">
        <v>979.46720000000005</v>
      </c>
      <c r="AA330">
        <v>979.97500000000002</v>
      </c>
      <c r="AB330">
        <v>980.4828</v>
      </c>
      <c r="AC330">
        <v>980.99059999999997</v>
      </c>
      <c r="AD330">
        <v>981.49840000000006</v>
      </c>
      <c r="AE330">
        <v>982.00620000000004</v>
      </c>
      <c r="AF330">
        <v>982.51400000000001</v>
      </c>
      <c r="AG330">
        <v>982.92499999999995</v>
      </c>
      <c r="AH330">
        <v>983.33600000000001</v>
      </c>
      <c r="AI330">
        <v>983.74700000000007</v>
      </c>
      <c r="AJ330">
        <v>984.15800000000002</v>
      </c>
      <c r="AK330">
        <v>984.56899999999996</v>
      </c>
      <c r="AL330">
        <v>984.98</v>
      </c>
      <c r="AM330">
        <v>985.39100000000008</v>
      </c>
      <c r="AN330">
        <v>985.80200000000002</v>
      </c>
      <c r="AO330">
        <v>986.13866666666672</v>
      </c>
      <c r="AP330">
        <v>986.47533333333331</v>
      </c>
      <c r="AQ330">
        <v>986.81200000000001</v>
      </c>
      <c r="AR330">
        <v>987.14866666666671</v>
      </c>
      <c r="AS330">
        <v>987.4853333333333</v>
      </c>
      <c r="AT330">
        <v>987.822</v>
      </c>
      <c r="AU330">
        <v>988.09839999999997</v>
      </c>
      <c r="AV330">
        <v>988.37479999999994</v>
      </c>
      <c r="AW330">
        <v>988.65120000000002</v>
      </c>
      <c r="AX330">
        <v>988.92759999999998</v>
      </c>
      <c r="AY330">
        <v>989.20399999999995</v>
      </c>
      <c r="AZ330">
        <v>989.43399999999997</v>
      </c>
      <c r="BA330">
        <v>989.66399999999999</v>
      </c>
      <c r="BB330">
        <v>989.89400000000001</v>
      </c>
      <c r="BC330">
        <v>990.12400000000002</v>
      </c>
      <c r="BD330">
        <v>990.31333333333339</v>
      </c>
      <c r="BE330">
        <v>990.50266666666664</v>
      </c>
      <c r="BF330">
        <v>990.69200000000001</v>
      </c>
      <c r="BG330">
        <v>990.85199999999998</v>
      </c>
      <c r="BH330">
        <v>991.01200000000006</v>
      </c>
      <c r="BI330">
        <v>991.17200000000003</v>
      </c>
      <c r="BJ330">
        <v>991.29866666666669</v>
      </c>
      <c r="BK330">
        <v>991.42533333333336</v>
      </c>
      <c r="BL330">
        <v>991.55200000000002</v>
      </c>
    </row>
    <row r="331" spans="6:64" x14ac:dyDescent="0.25">
      <c r="F331">
        <v>87</v>
      </c>
      <c r="G331">
        <v>967.25</v>
      </c>
      <c r="H331">
        <v>967.88146666666671</v>
      </c>
      <c r="I331">
        <v>968.51293333333331</v>
      </c>
      <c r="J331">
        <v>969.14440000000002</v>
      </c>
      <c r="K331">
        <v>969.77586666666662</v>
      </c>
      <c r="L331">
        <v>970.40733333333333</v>
      </c>
      <c r="M331">
        <v>971.03880000000004</v>
      </c>
      <c r="N331">
        <v>971.67026666666663</v>
      </c>
      <c r="O331">
        <v>972.30173333333335</v>
      </c>
      <c r="P331">
        <v>972.93319999999994</v>
      </c>
      <c r="Q331">
        <v>973.56466666666665</v>
      </c>
      <c r="R331">
        <v>974.19613333333336</v>
      </c>
      <c r="S331">
        <v>974.82759999999996</v>
      </c>
      <c r="T331">
        <v>975.45906666666667</v>
      </c>
      <c r="U331">
        <v>976.09053333333327</v>
      </c>
      <c r="V331">
        <v>976.72199999999998</v>
      </c>
      <c r="W331">
        <v>977.2251</v>
      </c>
      <c r="X331">
        <v>977.72820000000002</v>
      </c>
      <c r="Y331">
        <v>978.23130000000003</v>
      </c>
      <c r="Z331">
        <v>978.73440000000005</v>
      </c>
      <c r="AA331">
        <v>979.23749999999995</v>
      </c>
      <c r="AB331">
        <v>979.74059999999997</v>
      </c>
      <c r="AC331">
        <v>980.24369999999999</v>
      </c>
      <c r="AD331">
        <v>980.74680000000001</v>
      </c>
      <c r="AE331">
        <v>981.24990000000003</v>
      </c>
      <c r="AF331">
        <v>981.75300000000004</v>
      </c>
      <c r="AG331">
        <v>982.16000000000008</v>
      </c>
      <c r="AH331">
        <v>982.56700000000001</v>
      </c>
      <c r="AI331">
        <v>982.97400000000005</v>
      </c>
      <c r="AJ331">
        <v>983.38100000000009</v>
      </c>
      <c r="AK331">
        <v>983.78800000000001</v>
      </c>
      <c r="AL331">
        <v>984.19500000000005</v>
      </c>
      <c r="AM331">
        <v>984.60199999999998</v>
      </c>
      <c r="AN331">
        <v>985.00900000000001</v>
      </c>
      <c r="AO331">
        <v>985.34233333333339</v>
      </c>
      <c r="AP331">
        <v>985.67566666666664</v>
      </c>
      <c r="AQ331">
        <v>986.00900000000001</v>
      </c>
      <c r="AR331">
        <v>986.34233333333339</v>
      </c>
      <c r="AS331">
        <v>986.67566666666664</v>
      </c>
      <c r="AT331">
        <v>987.00900000000001</v>
      </c>
      <c r="AU331">
        <v>987.28279999999995</v>
      </c>
      <c r="AV331">
        <v>987.5566</v>
      </c>
      <c r="AW331">
        <v>987.83039999999994</v>
      </c>
      <c r="AX331">
        <v>988.10419999999999</v>
      </c>
      <c r="AY331">
        <v>988.37799999999993</v>
      </c>
      <c r="AZ331">
        <v>988.60549999999989</v>
      </c>
      <c r="BA331">
        <v>988.83299999999997</v>
      </c>
      <c r="BB331">
        <v>989.06050000000005</v>
      </c>
      <c r="BC331">
        <v>989.28800000000001</v>
      </c>
      <c r="BD331">
        <v>989.47500000000002</v>
      </c>
      <c r="BE331">
        <v>989.66200000000003</v>
      </c>
      <c r="BF331">
        <v>989.84900000000005</v>
      </c>
      <c r="BG331">
        <v>990.00733333333335</v>
      </c>
      <c r="BH331">
        <v>990.16566666666665</v>
      </c>
      <c r="BI331">
        <v>990.32399999999996</v>
      </c>
      <c r="BJ331">
        <v>990.44899999999996</v>
      </c>
      <c r="BK331">
        <v>990.57399999999996</v>
      </c>
      <c r="BL331">
        <v>990.69899999999996</v>
      </c>
    </row>
    <row r="332" spans="6:64" x14ac:dyDescent="0.25">
      <c r="F332">
        <v>88</v>
      </c>
      <c r="G332">
        <v>966.59999999999991</v>
      </c>
      <c r="H332">
        <v>967.22719999999993</v>
      </c>
      <c r="I332">
        <v>967.85439999999994</v>
      </c>
      <c r="J332">
        <v>968.48159999999996</v>
      </c>
      <c r="K332">
        <v>969.10879999999997</v>
      </c>
      <c r="L332">
        <v>969.73599999999999</v>
      </c>
      <c r="M332">
        <v>970.36320000000001</v>
      </c>
      <c r="N332">
        <v>970.99040000000002</v>
      </c>
      <c r="O332">
        <v>971.61759999999992</v>
      </c>
      <c r="P332">
        <v>972.24479999999994</v>
      </c>
      <c r="Q332">
        <v>972.87199999999996</v>
      </c>
      <c r="R332">
        <v>973.49919999999997</v>
      </c>
      <c r="S332">
        <v>974.12639999999999</v>
      </c>
      <c r="T332">
        <v>974.75360000000001</v>
      </c>
      <c r="U332">
        <v>975.38080000000002</v>
      </c>
      <c r="V332">
        <v>976.00800000000004</v>
      </c>
      <c r="W332">
        <v>976.50639999999999</v>
      </c>
      <c r="X332">
        <v>977.00480000000005</v>
      </c>
      <c r="Y332">
        <v>977.50320000000011</v>
      </c>
      <c r="Z332">
        <v>978.00160000000005</v>
      </c>
      <c r="AA332">
        <v>978.5</v>
      </c>
      <c r="AB332">
        <v>978.99840000000006</v>
      </c>
      <c r="AC332">
        <v>979.49680000000012</v>
      </c>
      <c r="AD332">
        <v>979.99520000000007</v>
      </c>
      <c r="AE332">
        <v>980.49360000000001</v>
      </c>
      <c r="AF332">
        <v>980.99200000000008</v>
      </c>
      <c r="AG332">
        <v>981.3950000000001</v>
      </c>
      <c r="AH332">
        <v>981.798</v>
      </c>
      <c r="AI332">
        <v>982.20100000000002</v>
      </c>
      <c r="AJ332">
        <v>982.60400000000004</v>
      </c>
      <c r="AK332">
        <v>983.00700000000006</v>
      </c>
      <c r="AL332">
        <v>983.41000000000008</v>
      </c>
      <c r="AM332">
        <v>983.81299999999999</v>
      </c>
      <c r="AN332">
        <v>984.21600000000001</v>
      </c>
      <c r="AO332">
        <v>984.54600000000005</v>
      </c>
      <c r="AP332">
        <v>984.87599999999998</v>
      </c>
      <c r="AQ332">
        <v>985.20600000000002</v>
      </c>
      <c r="AR332">
        <v>985.53600000000006</v>
      </c>
      <c r="AS332">
        <v>985.86599999999999</v>
      </c>
      <c r="AT332">
        <v>986.19600000000003</v>
      </c>
      <c r="AU332">
        <v>986.46720000000005</v>
      </c>
      <c r="AV332">
        <v>986.73840000000007</v>
      </c>
      <c r="AW332">
        <v>987.00959999999998</v>
      </c>
      <c r="AX332">
        <v>987.2808</v>
      </c>
      <c r="AY332">
        <v>987.55200000000002</v>
      </c>
      <c r="AZ332">
        <v>987.77700000000004</v>
      </c>
      <c r="BA332">
        <v>988.00199999999995</v>
      </c>
      <c r="BB332">
        <v>988.22699999999998</v>
      </c>
      <c r="BC332">
        <v>988.452</v>
      </c>
      <c r="BD332">
        <v>988.63666666666666</v>
      </c>
      <c r="BE332">
        <v>988.82133333333343</v>
      </c>
      <c r="BF332">
        <v>989.00600000000009</v>
      </c>
      <c r="BG332">
        <v>989.16266666666672</v>
      </c>
      <c r="BH332">
        <v>989.31933333333336</v>
      </c>
      <c r="BI332">
        <v>989.476</v>
      </c>
      <c r="BJ332">
        <v>989.59933333333333</v>
      </c>
      <c r="BK332">
        <v>989.72266666666667</v>
      </c>
      <c r="BL332">
        <v>989.846</v>
      </c>
    </row>
    <row r="333" spans="6:64" x14ac:dyDescent="0.25">
      <c r="F333">
        <v>89</v>
      </c>
      <c r="G333">
        <v>965.94999999999993</v>
      </c>
      <c r="H333">
        <v>966.57293333333325</v>
      </c>
      <c r="I333">
        <v>967.19586666666657</v>
      </c>
      <c r="J333">
        <v>967.81880000000001</v>
      </c>
      <c r="K333">
        <v>968.44173333333333</v>
      </c>
      <c r="L333">
        <v>969.06466666666665</v>
      </c>
      <c r="M333">
        <v>969.68759999999997</v>
      </c>
      <c r="N333">
        <v>970.3105333333333</v>
      </c>
      <c r="O333">
        <v>970.93346666666673</v>
      </c>
      <c r="P333">
        <v>971.55640000000005</v>
      </c>
      <c r="Q333">
        <v>972.17933333333337</v>
      </c>
      <c r="R333">
        <v>972.8022666666667</v>
      </c>
      <c r="S333">
        <v>973.42520000000002</v>
      </c>
      <c r="T333">
        <v>974.04813333333345</v>
      </c>
      <c r="U333">
        <v>974.67106666666677</v>
      </c>
      <c r="V333">
        <v>975.2940000000001</v>
      </c>
      <c r="W333">
        <v>975.78770000000009</v>
      </c>
      <c r="X333">
        <v>976.28140000000008</v>
      </c>
      <c r="Y333">
        <v>976.77510000000007</v>
      </c>
      <c r="Z333">
        <v>977.26880000000006</v>
      </c>
      <c r="AA333">
        <v>977.76250000000005</v>
      </c>
      <c r="AB333">
        <v>978.25620000000004</v>
      </c>
      <c r="AC333">
        <v>978.74990000000003</v>
      </c>
      <c r="AD333">
        <v>979.24360000000001</v>
      </c>
      <c r="AE333">
        <v>979.7373</v>
      </c>
      <c r="AF333">
        <v>980.23099999999999</v>
      </c>
      <c r="AG333">
        <v>980.63</v>
      </c>
      <c r="AH333">
        <v>981.029</v>
      </c>
      <c r="AI333">
        <v>981.428</v>
      </c>
      <c r="AJ333">
        <v>981.827</v>
      </c>
      <c r="AK333">
        <v>982.226</v>
      </c>
      <c r="AL333">
        <v>982.625</v>
      </c>
      <c r="AM333">
        <v>983.024</v>
      </c>
      <c r="AN333">
        <v>983.423</v>
      </c>
      <c r="AO333">
        <v>983.74966666666671</v>
      </c>
      <c r="AP333">
        <v>984.07633333333331</v>
      </c>
      <c r="AQ333">
        <v>984.40300000000002</v>
      </c>
      <c r="AR333">
        <v>984.72966666666673</v>
      </c>
      <c r="AS333">
        <v>985.05633333333333</v>
      </c>
      <c r="AT333">
        <v>985.38300000000004</v>
      </c>
      <c r="AU333">
        <v>985.65160000000003</v>
      </c>
      <c r="AV333">
        <v>985.92020000000002</v>
      </c>
      <c r="AW333">
        <v>986.18880000000001</v>
      </c>
      <c r="AX333">
        <v>986.45740000000001</v>
      </c>
      <c r="AY333">
        <v>986.726</v>
      </c>
      <c r="AZ333">
        <v>986.94849999999997</v>
      </c>
      <c r="BA333">
        <v>987.17100000000005</v>
      </c>
      <c r="BB333">
        <v>987.39350000000002</v>
      </c>
      <c r="BC333">
        <v>987.61599999999999</v>
      </c>
      <c r="BD333">
        <v>987.79833333333329</v>
      </c>
      <c r="BE333">
        <v>987.98066666666671</v>
      </c>
      <c r="BF333">
        <v>988.16300000000001</v>
      </c>
      <c r="BG333">
        <v>988.31799999999998</v>
      </c>
      <c r="BH333">
        <v>988.47299999999996</v>
      </c>
      <c r="BI333">
        <v>988.62799999999993</v>
      </c>
      <c r="BJ333">
        <v>988.7496666666666</v>
      </c>
      <c r="BK333">
        <v>988.87133333333327</v>
      </c>
      <c r="BL333">
        <v>988.99299999999994</v>
      </c>
    </row>
    <row r="334" spans="6:64" x14ac:dyDescent="0.25">
      <c r="F334">
        <v>90</v>
      </c>
      <c r="G334">
        <v>965.3</v>
      </c>
      <c r="H334">
        <v>965.91866666666658</v>
      </c>
      <c r="I334">
        <v>966.53733333333332</v>
      </c>
      <c r="J334">
        <v>967.15599999999995</v>
      </c>
      <c r="K334">
        <v>967.77466666666669</v>
      </c>
      <c r="L334">
        <v>968.39333333333332</v>
      </c>
      <c r="M334">
        <v>969.01199999999994</v>
      </c>
      <c r="N334">
        <v>969.63066666666668</v>
      </c>
      <c r="O334">
        <v>970.24933333333331</v>
      </c>
      <c r="P334">
        <v>970.86800000000005</v>
      </c>
      <c r="Q334">
        <v>971.48666666666668</v>
      </c>
      <c r="R334">
        <v>972.10533333333331</v>
      </c>
      <c r="S334">
        <v>972.72400000000005</v>
      </c>
      <c r="T334">
        <v>973.34266666666667</v>
      </c>
      <c r="U334">
        <v>973.96133333333341</v>
      </c>
      <c r="V334">
        <v>974.58</v>
      </c>
      <c r="W334">
        <v>975.06900000000007</v>
      </c>
      <c r="X334">
        <v>975.55799999999999</v>
      </c>
      <c r="Y334">
        <v>976.04700000000003</v>
      </c>
      <c r="Z334">
        <v>976.53600000000006</v>
      </c>
      <c r="AA334">
        <v>977.02500000000009</v>
      </c>
      <c r="AB334">
        <v>977.51400000000001</v>
      </c>
      <c r="AC334">
        <v>978.00300000000004</v>
      </c>
      <c r="AD334">
        <v>978.49200000000008</v>
      </c>
      <c r="AE334">
        <v>978.98099999999999</v>
      </c>
      <c r="AF334">
        <v>979.47</v>
      </c>
      <c r="AG334">
        <v>979.86500000000001</v>
      </c>
      <c r="AH334">
        <v>980.26</v>
      </c>
      <c r="AI334">
        <v>980.65499999999997</v>
      </c>
      <c r="AJ334">
        <v>981.05</v>
      </c>
      <c r="AK334">
        <v>981.44500000000005</v>
      </c>
      <c r="AL334">
        <v>981.84</v>
      </c>
      <c r="AM334">
        <v>982.23500000000001</v>
      </c>
      <c r="AN334">
        <v>982.63</v>
      </c>
      <c r="AO334">
        <v>982.95333333333338</v>
      </c>
      <c r="AP334">
        <v>983.27666666666664</v>
      </c>
      <c r="AQ334">
        <v>983.6</v>
      </c>
      <c r="AR334">
        <v>983.9233333333334</v>
      </c>
      <c r="AS334">
        <v>984.24666666666667</v>
      </c>
      <c r="AT334">
        <v>984.57</v>
      </c>
      <c r="AU334">
        <v>984.83600000000001</v>
      </c>
      <c r="AV334">
        <v>985.10199999999998</v>
      </c>
      <c r="AW334">
        <v>985.36800000000005</v>
      </c>
      <c r="AX334">
        <v>985.63400000000001</v>
      </c>
      <c r="AY334">
        <v>985.9</v>
      </c>
      <c r="AZ334">
        <v>986.12</v>
      </c>
      <c r="BA334">
        <v>986.33999999999992</v>
      </c>
      <c r="BB334">
        <v>986.56</v>
      </c>
      <c r="BC334">
        <v>986.78</v>
      </c>
      <c r="BD334">
        <v>986.96</v>
      </c>
      <c r="BE334">
        <v>987.14</v>
      </c>
      <c r="BF334">
        <v>987.32</v>
      </c>
      <c r="BG334">
        <v>987.47333333333336</v>
      </c>
      <c r="BH334">
        <v>987.62666666666667</v>
      </c>
      <c r="BI334">
        <v>987.78</v>
      </c>
      <c r="BJ334">
        <v>987.9</v>
      </c>
      <c r="BK334">
        <v>988.02</v>
      </c>
      <c r="BL334">
        <v>988.14</v>
      </c>
    </row>
    <row r="335" spans="6:64" x14ac:dyDescent="0.25">
      <c r="F335">
        <v>91</v>
      </c>
      <c r="G335">
        <v>964.59999999999991</v>
      </c>
      <c r="H335">
        <v>965.21479999999997</v>
      </c>
      <c r="I335">
        <v>965.82959999999991</v>
      </c>
      <c r="J335">
        <v>966.44439999999997</v>
      </c>
      <c r="K335">
        <v>967.05919999999992</v>
      </c>
      <c r="L335">
        <v>967.67399999999998</v>
      </c>
      <c r="M335">
        <v>968.28879999999992</v>
      </c>
      <c r="N335">
        <v>968.90359999999998</v>
      </c>
      <c r="O335">
        <v>969.51839999999993</v>
      </c>
      <c r="P335">
        <v>970.13319999999999</v>
      </c>
      <c r="Q335">
        <v>970.74799999999993</v>
      </c>
      <c r="R335">
        <v>971.36279999999999</v>
      </c>
      <c r="S335">
        <v>971.97759999999994</v>
      </c>
      <c r="T335">
        <v>972.5924</v>
      </c>
      <c r="U335">
        <v>973.20719999999994</v>
      </c>
      <c r="V335">
        <v>973.822</v>
      </c>
      <c r="W335">
        <v>974.30680000000007</v>
      </c>
      <c r="X335">
        <v>974.79160000000002</v>
      </c>
      <c r="Y335">
        <v>975.27639999999997</v>
      </c>
      <c r="Z335">
        <v>975.76120000000003</v>
      </c>
      <c r="AA335">
        <v>976.24600000000009</v>
      </c>
      <c r="AB335">
        <v>976.73080000000004</v>
      </c>
      <c r="AC335">
        <v>977.21559999999999</v>
      </c>
      <c r="AD335">
        <v>977.70040000000006</v>
      </c>
      <c r="AE335">
        <v>978.18520000000012</v>
      </c>
      <c r="AF335">
        <v>978.67000000000007</v>
      </c>
      <c r="AG335">
        <v>979.06162500000005</v>
      </c>
      <c r="AH335">
        <v>979.45325000000003</v>
      </c>
      <c r="AI335">
        <v>979.844875</v>
      </c>
      <c r="AJ335">
        <v>980.23649999999998</v>
      </c>
      <c r="AK335">
        <v>980.62812500000007</v>
      </c>
      <c r="AL335">
        <v>981.01975000000004</v>
      </c>
      <c r="AM335">
        <v>981.41137500000002</v>
      </c>
      <c r="AN335">
        <v>981.803</v>
      </c>
      <c r="AO335">
        <v>982.12333333333333</v>
      </c>
      <c r="AP335">
        <v>982.44366666666667</v>
      </c>
      <c r="AQ335">
        <v>982.76400000000001</v>
      </c>
      <c r="AR335">
        <v>983.08433333333335</v>
      </c>
      <c r="AS335">
        <v>983.40466666666669</v>
      </c>
      <c r="AT335">
        <v>983.72500000000002</v>
      </c>
      <c r="AU335">
        <v>983.98840000000007</v>
      </c>
      <c r="AV335">
        <v>984.2518</v>
      </c>
      <c r="AW335">
        <v>984.51520000000005</v>
      </c>
      <c r="AX335">
        <v>984.77859999999998</v>
      </c>
      <c r="AY335">
        <v>985.04200000000003</v>
      </c>
      <c r="AZ335">
        <v>985.26</v>
      </c>
      <c r="BA335">
        <v>985.47800000000007</v>
      </c>
      <c r="BB335">
        <v>985.69600000000003</v>
      </c>
      <c r="BC335">
        <v>985.91399999999999</v>
      </c>
      <c r="BD335">
        <v>986.09233333333339</v>
      </c>
      <c r="BE335">
        <v>986.27066666666667</v>
      </c>
      <c r="BF335">
        <v>986.44900000000007</v>
      </c>
      <c r="BG335">
        <v>986.60066666666671</v>
      </c>
      <c r="BH335">
        <v>986.75233333333335</v>
      </c>
      <c r="BI335">
        <v>986.904</v>
      </c>
      <c r="BJ335">
        <v>987.02266666666662</v>
      </c>
      <c r="BK335">
        <v>987.14133333333336</v>
      </c>
      <c r="BL335">
        <v>987.26</v>
      </c>
    </row>
    <row r="336" spans="6:64" x14ac:dyDescent="0.25">
      <c r="F336">
        <v>92</v>
      </c>
      <c r="G336">
        <v>963.9</v>
      </c>
      <c r="H336">
        <v>964.51093333333336</v>
      </c>
      <c r="I336">
        <v>965.12186666666662</v>
      </c>
      <c r="J336">
        <v>965.7328</v>
      </c>
      <c r="K336">
        <v>966.34373333333338</v>
      </c>
      <c r="L336">
        <v>966.95466666666664</v>
      </c>
      <c r="M336">
        <v>967.56560000000002</v>
      </c>
      <c r="N336">
        <v>968.1765333333334</v>
      </c>
      <c r="O336">
        <v>968.78746666666666</v>
      </c>
      <c r="P336">
        <v>969.39840000000004</v>
      </c>
      <c r="Q336">
        <v>970.00933333333342</v>
      </c>
      <c r="R336">
        <v>970.62026666666668</v>
      </c>
      <c r="S336">
        <v>971.23120000000006</v>
      </c>
      <c r="T336">
        <v>971.84213333333344</v>
      </c>
      <c r="U336">
        <v>972.4530666666667</v>
      </c>
      <c r="V336">
        <v>973.06400000000008</v>
      </c>
      <c r="W336">
        <v>973.54460000000006</v>
      </c>
      <c r="X336">
        <v>974.02520000000004</v>
      </c>
      <c r="Y336">
        <v>974.50580000000002</v>
      </c>
      <c r="Z336">
        <v>974.9864</v>
      </c>
      <c r="AA336">
        <v>975.4670000000001</v>
      </c>
      <c r="AB336">
        <v>975.94760000000008</v>
      </c>
      <c r="AC336">
        <v>976.42820000000006</v>
      </c>
      <c r="AD336">
        <v>976.90880000000004</v>
      </c>
      <c r="AE336">
        <v>977.38940000000002</v>
      </c>
      <c r="AF336">
        <v>977.87</v>
      </c>
      <c r="AG336">
        <v>978.25824999999998</v>
      </c>
      <c r="AH336">
        <v>978.64650000000006</v>
      </c>
      <c r="AI336">
        <v>979.03475000000003</v>
      </c>
      <c r="AJ336">
        <v>979.423</v>
      </c>
      <c r="AK336">
        <v>979.81124999999997</v>
      </c>
      <c r="AL336">
        <v>980.19949999999994</v>
      </c>
      <c r="AM336">
        <v>980.58775000000003</v>
      </c>
      <c r="AN336">
        <v>980.976</v>
      </c>
      <c r="AO336">
        <v>981.29333333333329</v>
      </c>
      <c r="AP336">
        <v>981.6106666666667</v>
      </c>
      <c r="AQ336">
        <v>981.928</v>
      </c>
      <c r="AR336">
        <v>982.24533333333329</v>
      </c>
      <c r="AS336">
        <v>982.5626666666667</v>
      </c>
      <c r="AT336">
        <v>982.88</v>
      </c>
      <c r="AU336">
        <v>983.14080000000001</v>
      </c>
      <c r="AV336">
        <v>983.40160000000003</v>
      </c>
      <c r="AW336">
        <v>983.66239999999993</v>
      </c>
      <c r="AX336">
        <v>983.92319999999995</v>
      </c>
      <c r="AY336">
        <v>984.18399999999997</v>
      </c>
      <c r="AZ336">
        <v>984.4</v>
      </c>
      <c r="BA336">
        <v>984.61599999999999</v>
      </c>
      <c r="BB336">
        <v>984.83199999999999</v>
      </c>
      <c r="BC336">
        <v>985.048</v>
      </c>
      <c r="BD336">
        <v>985.22466666666674</v>
      </c>
      <c r="BE336">
        <v>985.40133333333335</v>
      </c>
      <c r="BF336">
        <v>985.57800000000009</v>
      </c>
      <c r="BG336">
        <v>985.72800000000007</v>
      </c>
      <c r="BH336">
        <v>985.87800000000004</v>
      </c>
      <c r="BI336">
        <v>986.02800000000002</v>
      </c>
      <c r="BJ336">
        <v>986.14533333333338</v>
      </c>
      <c r="BK336">
        <v>986.26266666666663</v>
      </c>
      <c r="BL336">
        <v>986.38</v>
      </c>
    </row>
    <row r="337" spans="6:64" x14ac:dyDescent="0.25">
      <c r="F337">
        <v>93</v>
      </c>
      <c r="G337">
        <v>963.19999999999993</v>
      </c>
      <c r="H337">
        <v>963.80706666666663</v>
      </c>
      <c r="I337">
        <v>964.41413333333333</v>
      </c>
      <c r="J337">
        <v>965.02119999999991</v>
      </c>
      <c r="K337">
        <v>965.6282666666666</v>
      </c>
      <c r="L337">
        <v>966.2353333333333</v>
      </c>
      <c r="M337">
        <v>966.8424</v>
      </c>
      <c r="N337">
        <v>967.44946666666669</v>
      </c>
      <c r="O337">
        <v>968.05653333333328</v>
      </c>
      <c r="P337">
        <v>968.66359999999997</v>
      </c>
      <c r="Q337">
        <v>969.27066666666667</v>
      </c>
      <c r="R337">
        <v>969.87773333333337</v>
      </c>
      <c r="S337">
        <v>970.48480000000006</v>
      </c>
      <c r="T337">
        <v>971.09186666666665</v>
      </c>
      <c r="U337">
        <v>971.69893333333334</v>
      </c>
      <c r="V337">
        <v>972.30600000000004</v>
      </c>
      <c r="W337">
        <v>972.78240000000005</v>
      </c>
      <c r="X337">
        <v>973.25880000000006</v>
      </c>
      <c r="Y337">
        <v>973.73520000000008</v>
      </c>
      <c r="Z337">
        <v>974.21160000000009</v>
      </c>
      <c r="AA337">
        <v>974.6880000000001</v>
      </c>
      <c r="AB337">
        <v>975.1644</v>
      </c>
      <c r="AC337">
        <v>975.64080000000001</v>
      </c>
      <c r="AD337">
        <v>976.11720000000003</v>
      </c>
      <c r="AE337">
        <v>976.59360000000004</v>
      </c>
      <c r="AF337">
        <v>977.07</v>
      </c>
      <c r="AG337">
        <v>977.45487500000002</v>
      </c>
      <c r="AH337">
        <v>977.83975000000009</v>
      </c>
      <c r="AI337">
        <v>978.22462500000006</v>
      </c>
      <c r="AJ337">
        <v>978.60950000000003</v>
      </c>
      <c r="AK337">
        <v>978.99437499999999</v>
      </c>
      <c r="AL337">
        <v>979.37924999999996</v>
      </c>
      <c r="AM337">
        <v>979.76412500000004</v>
      </c>
      <c r="AN337">
        <v>980.149</v>
      </c>
      <c r="AO337">
        <v>980.46333333333337</v>
      </c>
      <c r="AP337">
        <v>980.77766666666673</v>
      </c>
      <c r="AQ337">
        <v>981.0920000000001</v>
      </c>
      <c r="AR337">
        <v>981.40633333333335</v>
      </c>
      <c r="AS337">
        <v>981.72066666666672</v>
      </c>
      <c r="AT337">
        <v>982.03500000000008</v>
      </c>
      <c r="AU337">
        <v>982.29320000000007</v>
      </c>
      <c r="AV337">
        <v>982.55140000000006</v>
      </c>
      <c r="AW337">
        <v>982.80960000000005</v>
      </c>
      <c r="AX337">
        <v>983.06780000000003</v>
      </c>
      <c r="AY337">
        <v>983.32600000000002</v>
      </c>
      <c r="AZ337">
        <v>983.54</v>
      </c>
      <c r="BA337">
        <v>983.75400000000002</v>
      </c>
      <c r="BB337">
        <v>983.96800000000007</v>
      </c>
      <c r="BC337">
        <v>984.18200000000002</v>
      </c>
      <c r="BD337">
        <v>984.35699999999997</v>
      </c>
      <c r="BE337">
        <v>984.53200000000004</v>
      </c>
      <c r="BF337">
        <v>984.70699999999999</v>
      </c>
      <c r="BG337">
        <v>984.85533333333331</v>
      </c>
      <c r="BH337">
        <v>985.00366666666662</v>
      </c>
      <c r="BI337">
        <v>985.15199999999993</v>
      </c>
      <c r="BJ337">
        <v>985.26799999999992</v>
      </c>
      <c r="BK337">
        <v>985.38400000000001</v>
      </c>
      <c r="BL337">
        <v>985.5</v>
      </c>
    </row>
    <row r="338" spans="6:64" x14ac:dyDescent="0.25">
      <c r="F338">
        <v>94</v>
      </c>
      <c r="G338">
        <v>962.5</v>
      </c>
      <c r="H338">
        <v>963.10320000000002</v>
      </c>
      <c r="I338">
        <v>963.70640000000003</v>
      </c>
      <c r="J338">
        <v>964.30960000000005</v>
      </c>
      <c r="K338">
        <v>964.91279999999995</v>
      </c>
      <c r="L338">
        <v>965.51599999999996</v>
      </c>
      <c r="M338">
        <v>966.11919999999998</v>
      </c>
      <c r="N338">
        <v>966.72239999999999</v>
      </c>
      <c r="O338">
        <v>967.32560000000001</v>
      </c>
      <c r="P338">
        <v>967.92880000000002</v>
      </c>
      <c r="Q338">
        <v>968.53200000000004</v>
      </c>
      <c r="R338">
        <v>969.13520000000005</v>
      </c>
      <c r="S338">
        <v>969.73839999999996</v>
      </c>
      <c r="T338">
        <v>970.34159999999997</v>
      </c>
      <c r="U338">
        <v>970.94479999999999</v>
      </c>
      <c r="V338">
        <v>971.548</v>
      </c>
      <c r="W338">
        <v>972.02020000000005</v>
      </c>
      <c r="X338">
        <v>972.49239999999998</v>
      </c>
      <c r="Y338">
        <v>972.96460000000002</v>
      </c>
      <c r="Z338">
        <v>973.43679999999995</v>
      </c>
      <c r="AA338">
        <v>973.90899999999999</v>
      </c>
      <c r="AB338">
        <v>974.38120000000004</v>
      </c>
      <c r="AC338">
        <v>974.85339999999997</v>
      </c>
      <c r="AD338">
        <v>975.32560000000001</v>
      </c>
      <c r="AE338">
        <v>975.79779999999994</v>
      </c>
      <c r="AF338">
        <v>976.27</v>
      </c>
      <c r="AG338">
        <v>976.65149999999994</v>
      </c>
      <c r="AH338">
        <v>977.03300000000002</v>
      </c>
      <c r="AI338">
        <v>977.41449999999998</v>
      </c>
      <c r="AJ338">
        <v>977.79600000000005</v>
      </c>
      <c r="AK338">
        <v>978.17750000000001</v>
      </c>
      <c r="AL338">
        <v>978.55899999999997</v>
      </c>
      <c r="AM338">
        <v>978.94050000000004</v>
      </c>
      <c r="AN338">
        <v>979.322</v>
      </c>
      <c r="AO338">
        <v>979.63333333333333</v>
      </c>
      <c r="AP338">
        <v>979.94466666666665</v>
      </c>
      <c r="AQ338">
        <v>980.25600000000009</v>
      </c>
      <c r="AR338">
        <v>980.56733333333341</v>
      </c>
      <c r="AS338">
        <v>980.87866666666673</v>
      </c>
      <c r="AT338">
        <v>981.19</v>
      </c>
      <c r="AU338">
        <v>981.44560000000001</v>
      </c>
      <c r="AV338">
        <v>981.70119999999997</v>
      </c>
      <c r="AW338">
        <v>981.95680000000004</v>
      </c>
      <c r="AX338">
        <v>982.2124</v>
      </c>
      <c r="AY338">
        <v>982.46799999999996</v>
      </c>
      <c r="AZ338">
        <v>982.68</v>
      </c>
      <c r="BA338">
        <v>982.89200000000005</v>
      </c>
      <c r="BB338">
        <v>983.10400000000004</v>
      </c>
      <c r="BC338">
        <v>983.31600000000003</v>
      </c>
      <c r="BD338">
        <v>983.48933333333332</v>
      </c>
      <c r="BE338">
        <v>983.66266666666672</v>
      </c>
      <c r="BF338">
        <v>983.83600000000001</v>
      </c>
      <c r="BG338">
        <v>983.98266666666666</v>
      </c>
      <c r="BH338">
        <v>984.12933333333331</v>
      </c>
      <c r="BI338">
        <v>984.27599999999995</v>
      </c>
      <c r="BJ338">
        <v>984.39066666666668</v>
      </c>
      <c r="BK338">
        <v>984.50533333333328</v>
      </c>
      <c r="BL338">
        <v>984.62</v>
      </c>
    </row>
    <row r="339" spans="6:64" x14ac:dyDescent="0.25">
      <c r="F339">
        <v>95</v>
      </c>
      <c r="G339">
        <v>961.8</v>
      </c>
      <c r="H339">
        <v>962.39933333333329</v>
      </c>
      <c r="I339">
        <v>962.99866666666662</v>
      </c>
      <c r="J339">
        <v>963.59799999999996</v>
      </c>
      <c r="K339">
        <v>964.19733333333329</v>
      </c>
      <c r="L339">
        <v>964.79666666666662</v>
      </c>
      <c r="M339">
        <v>965.39599999999996</v>
      </c>
      <c r="N339">
        <v>965.99533333333329</v>
      </c>
      <c r="O339">
        <v>966.59466666666663</v>
      </c>
      <c r="P339">
        <v>967.19399999999996</v>
      </c>
      <c r="Q339">
        <v>967.79333333333329</v>
      </c>
      <c r="R339">
        <v>968.39266666666663</v>
      </c>
      <c r="S339">
        <v>968.99199999999996</v>
      </c>
      <c r="T339">
        <v>969.5913333333333</v>
      </c>
      <c r="U339">
        <v>970.19066666666663</v>
      </c>
      <c r="V339">
        <v>970.79</v>
      </c>
      <c r="W339">
        <v>971.25799999999992</v>
      </c>
      <c r="X339">
        <v>971.726</v>
      </c>
      <c r="Y339">
        <v>972.19399999999996</v>
      </c>
      <c r="Z339">
        <v>972.66200000000003</v>
      </c>
      <c r="AA339">
        <v>973.13</v>
      </c>
      <c r="AB339">
        <v>973.59799999999996</v>
      </c>
      <c r="AC339">
        <v>974.06600000000003</v>
      </c>
      <c r="AD339">
        <v>974.53399999999999</v>
      </c>
      <c r="AE339">
        <v>975.00200000000007</v>
      </c>
      <c r="AF339">
        <v>975.47</v>
      </c>
      <c r="AG339">
        <v>975.84812499999998</v>
      </c>
      <c r="AH339">
        <v>976.22625000000005</v>
      </c>
      <c r="AI339">
        <v>976.604375</v>
      </c>
      <c r="AJ339">
        <v>976.98250000000007</v>
      </c>
      <c r="AK339">
        <v>977.36062500000003</v>
      </c>
      <c r="AL339">
        <v>977.73874999999998</v>
      </c>
      <c r="AM339">
        <v>978.11687500000005</v>
      </c>
      <c r="AN339">
        <v>978.495</v>
      </c>
      <c r="AO339">
        <v>978.80333333333328</v>
      </c>
      <c r="AP339">
        <v>979.11166666666668</v>
      </c>
      <c r="AQ339">
        <v>979.42000000000007</v>
      </c>
      <c r="AR339">
        <v>979.72833333333335</v>
      </c>
      <c r="AS339">
        <v>980.03666666666663</v>
      </c>
      <c r="AT339">
        <v>980.34500000000003</v>
      </c>
      <c r="AU339">
        <v>980.59800000000007</v>
      </c>
      <c r="AV339">
        <v>980.851</v>
      </c>
      <c r="AW339">
        <v>981.10400000000004</v>
      </c>
      <c r="AX339">
        <v>981.35699999999997</v>
      </c>
      <c r="AY339">
        <v>981.61</v>
      </c>
      <c r="AZ339">
        <v>981.82</v>
      </c>
      <c r="BA339">
        <v>982.03</v>
      </c>
      <c r="BB339">
        <v>982.24</v>
      </c>
      <c r="BC339">
        <v>982.45</v>
      </c>
      <c r="BD339">
        <v>982.62166666666667</v>
      </c>
      <c r="BE339">
        <v>982.79333333333341</v>
      </c>
      <c r="BF339">
        <v>982.96500000000003</v>
      </c>
      <c r="BG339">
        <v>983.11</v>
      </c>
      <c r="BH339">
        <v>983.255</v>
      </c>
      <c r="BI339">
        <v>983.4</v>
      </c>
      <c r="BJ339">
        <v>983.51333333333332</v>
      </c>
      <c r="BK339">
        <v>983.62666666666667</v>
      </c>
      <c r="BL339">
        <v>983.74</v>
      </c>
    </row>
    <row r="340" spans="6:64" x14ac:dyDescent="0.25">
      <c r="F340">
        <v>96</v>
      </c>
      <c r="G340">
        <v>961.09999999999991</v>
      </c>
      <c r="H340">
        <v>961.69546666666656</v>
      </c>
      <c r="I340">
        <v>962.29093333333321</v>
      </c>
      <c r="J340">
        <v>962.88639999999998</v>
      </c>
      <c r="K340">
        <v>963.48186666666663</v>
      </c>
      <c r="L340">
        <v>964.07733333333329</v>
      </c>
      <c r="M340">
        <v>964.67279999999994</v>
      </c>
      <c r="N340">
        <v>965.26826666666659</v>
      </c>
      <c r="O340">
        <v>965.86373333333336</v>
      </c>
      <c r="P340">
        <v>966.45920000000001</v>
      </c>
      <c r="Q340">
        <v>967.05466666666666</v>
      </c>
      <c r="R340">
        <v>967.65013333333332</v>
      </c>
      <c r="S340">
        <v>968.24559999999997</v>
      </c>
      <c r="T340">
        <v>968.84106666666673</v>
      </c>
      <c r="U340">
        <v>969.43653333333339</v>
      </c>
      <c r="V340">
        <v>970.03200000000004</v>
      </c>
      <c r="W340">
        <v>970.49580000000003</v>
      </c>
      <c r="X340">
        <v>970.95960000000002</v>
      </c>
      <c r="Y340">
        <v>971.42340000000002</v>
      </c>
      <c r="Z340">
        <v>971.88720000000001</v>
      </c>
      <c r="AA340">
        <v>972.35100000000011</v>
      </c>
      <c r="AB340">
        <v>972.8148000000001</v>
      </c>
      <c r="AC340">
        <v>973.2786000000001</v>
      </c>
      <c r="AD340">
        <v>973.74240000000009</v>
      </c>
      <c r="AE340">
        <v>974.20620000000008</v>
      </c>
      <c r="AF340">
        <v>974.67000000000007</v>
      </c>
      <c r="AG340">
        <v>975.04475000000002</v>
      </c>
      <c r="AH340">
        <v>975.41950000000008</v>
      </c>
      <c r="AI340">
        <v>975.79425000000003</v>
      </c>
      <c r="AJ340">
        <v>976.1690000000001</v>
      </c>
      <c r="AK340">
        <v>976.54375000000005</v>
      </c>
      <c r="AL340">
        <v>976.91849999999999</v>
      </c>
      <c r="AM340">
        <v>977.29325000000006</v>
      </c>
      <c r="AN340">
        <v>977.66800000000001</v>
      </c>
      <c r="AO340">
        <v>977.97333333333336</v>
      </c>
      <c r="AP340">
        <v>978.27866666666671</v>
      </c>
      <c r="AQ340">
        <v>978.58400000000006</v>
      </c>
      <c r="AR340">
        <v>978.8893333333333</v>
      </c>
      <c r="AS340">
        <v>979.19466666666665</v>
      </c>
      <c r="AT340">
        <v>979.5</v>
      </c>
      <c r="AU340">
        <v>979.75040000000001</v>
      </c>
      <c r="AV340">
        <v>980.00080000000003</v>
      </c>
      <c r="AW340">
        <v>980.25120000000004</v>
      </c>
      <c r="AX340">
        <v>980.50160000000005</v>
      </c>
      <c r="AY340">
        <v>980.75200000000007</v>
      </c>
      <c r="AZ340">
        <v>980.96</v>
      </c>
      <c r="BA340">
        <v>981.16800000000001</v>
      </c>
      <c r="BB340">
        <v>981.37599999999998</v>
      </c>
      <c r="BC340">
        <v>981.58399999999995</v>
      </c>
      <c r="BD340">
        <v>981.75400000000002</v>
      </c>
      <c r="BE340">
        <v>981.92399999999998</v>
      </c>
      <c r="BF340">
        <v>982.09400000000005</v>
      </c>
      <c r="BG340">
        <v>982.23733333333337</v>
      </c>
      <c r="BH340">
        <v>982.38066666666668</v>
      </c>
      <c r="BI340">
        <v>982.524</v>
      </c>
      <c r="BJ340">
        <v>982.63599999999997</v>
      </c>
      <c r="BK340">
        <v>982.74800000000005</v>
      </c>
      <c r="BL340">
        <v>982.86</v>
      </c>
    </row>
    <row r="341" spans="6:64" x14ac:dyDescent="0.25">
      <c r="F341">
        <v>97</v>
      </c>
      <c r="G341">
        <v>960.4</v>
      </c>
      <c r="H341">
        <v>960.99159999999995</v>
      </c>
      <c r="I341">
        <v>961.58320000000003</v>
      </c>
      <c r="J341">
        <v>962.1748</v>
      </c>
      <c r="K341">
        <v>962.76639999999998</v>
      </c>
      <c r="L341">
        <v>963.35799999999995</v>
      </c>
      <c r="M341">
        <v>963.94960000000003</v>
      </c>
      <c r="N341">
        <v>964.5412</v>
      </c>
      <c r="O341">
        <v>965.13279999999997</v>
      </c>
      <c r="P341">
        <v>965.72439999999995</v>
      </c>
      <c r="Q341">
        <v>966.31600000000003</v>
      </c>
      <c r="R341">
        <v>966.9076</v>
      </c>
      <c r="S341">
        <v>967.49919999999997</v>
      </c>
      <c r="T341">
        <v>968.09079999999994</v>
      </c>
      <c r="U341">
        <v>968.68240000000003</v>
      </c>
      <c r="V341">
        <v>969.274</v>
      </c>
      <c r="W341">
        <v>969.73360000000002</v>
      </c>
      <c r="X341">
        <v>970.19320000000005</v>
      </c>
      <c r="Y341">
        <v>970.65279999999996</v>
      </c>
      <c r="Z341">
        <v>971.11239999999998</v>
      </c>
      <c r="AA341">
        <v>971.572</v>
      </c>
      <c r="AB341">
        <v>972.03160000000003</v>
      </c>
      <c r="AC341">
        <v>972.49120000000005</v>
      </c>
      <c r="AD341">
        <v>972.95079999999996</v>
      </c>
      <c r="AE341">
        <v>973.41039999999998</v>
      </c>
      <c r="AF341">
        <v>973.87</v>
      </c>
      <c r="AG341">
        <v>974.24137500000006</v>
      </c>
      <c r="AH341">
        <v>974.61275000000001</v>
      </c>
      <c r="AI341">
        <v>974.98412499999995</v>
      </c>
      <c r="AJ341">
        <v>975.35550000000001</v>
      </c>
      <c r="AK341">
        <v>975.72687500000006</v>
      </c>
      <c r="AL341">
        <v>976.09825000000001</v>
      </c>
      <c r="AM341">
        <v>976.46962499999995</v>
      </c>
      <c r="AN341">
        <v>976.84100000000001</v>
      </c>
      <c r="AO341">
        <v>977.14333333333332</v>
      </c>
      <c r="AP341">
        <v>977.44566666666663</v>
      </c>
      <c r="AQ341">
        <v>977.74800000000005</v>
      </c>
      <c r="AR341">
        <v>978.05033333333336</v>
      </c>
      <c r="AS341">
        <v>978.35266666666666</v>
      </c>
      <c r="AT341">
        <v>978.65499999999997</v>
      </c>
      <c r="AU341">
        <v>978.90279999999996</v>
      </c>
      <c r="AV341">
        <v>979.15059999999994</v>
      </c>
      <c r="AW341">
        <v>979.39840000000004</v>
      </c>
      <c r="AX341">
        <v>979.64620000000002</v>
      </c>
      <c r="AY341">
        <v>979.89400000000001</v>
      </c>
      <c r="AZ341">
        <v>980.1</v>
      </c>
      <c r="BA341">
        <v>980.30600000000004</v>
      </c>
      <c r="BB341">
        <v>980.51199999999994</v>
      </c>
      <c r="BC341">
        <v>980.71799999999996</v>
      </c>
      <c r="BD341">
        <v>980.88633333333337</v>
      </c>
      <c r="BE341">
        <v>981.05466666666666</v>
      </c>
      <c r="BF341">
        <v>981.22300000000007</v>
      </c>
      <c r="BG341">
        <v>981.36466666666672</v>
      </c>
      <c r="BH341">
        <v>981.50633333333337</v>
      </c>
      <c r="BI341">
        <v>981.64800000000002</v>
      </c>
      <c r="BJ341">
        <v>981.75866666666673</v>
      </c>
      <c r="BK341">
        <v>981.86933333333332</v>
      </c>
      <c r="BL341">
        <v>981.98</v>
      </c>
    </row>
    <row r="342" spans="6:64" x14ac:dyDescent="0.25">
      <c r="F342">
        <v>98</v>
      </c>
      <c r="G342">
        <v>959.69999999999993</v>
      </c>
      <c r="H342">
        <v>960.28773333333322</v>
      </c>
      <c r="I342">
        <v>960.87546666666663</v>
      </c>
      <c r="J342">
        <v>961.46319999999992</v>
      </c>
      <c r="K342">
        <v>962.05093333333332</v>
      </c>
      <c r="L342">
        <v>962.63866666666661</v>
      </c>
      <c r="M342">
        <v>963.2263999999999</v>
      </c>
      <c r="N342">
        <v>963.8141333333333</v>
      </c>
      <c r="O342">
        <v>964.40186666666659</v>
      </c>
      <c r="P342">
        <v>964.9896</v>
      </c>
      <c r="Q342">
        <v>965.57733333333329</v>
      </c>
      <c r="R342">
        <v>966.16506666666658</v>
      </c>
      <c r="S342">
        <v>966.75279999999998</v>
      </c>
      <c r="T342">
        <v>967.34053333333327</v>
      </c>
      <c r="U342">
        <v>967.92826666666667</v>
      </c>
      <c r="V342">
        <v>968.51599999999996</v>
      </c>
      <c r="W342">
        <v>968.97140000000002</v>
      </c>
      <c r="X342">
        <v>969.42679999999996</v>
      </c>
      <c r="Y342">
        <v>969.88220000000001</v>
      </c>
      <c r="Z342">
        <v>970.33759999999995</v>
      </c>
      <c r="AA342">
        <v>970.79300000000001</v>
      </c>
      <c r="AB342">
        <v>971.24840000000006</v>
      </c>
      <c r="AC342">
        <v>971.7038</v>
      </c>
      <c r="AD342">
        <v>972.15920000000006</v>
      </c>
      <c r="AE342">
        <v>972.6146</v>
      </c>
      <c r="AF342">
        <v>973.07</v>
      </c>
      <c r="AG342">
        <v>973.4380000000001</v>
      </c>
      <c r="AH342">
        <v>973.80600000000004</v>
      </c>
      <c r="AI342">
        <v>974.17399999999998</v>
      </c>
      <c r="AJ342">
        <v>974.54200000000003</v>
      </c>
      <c r="AK342">
        <v>974.91000000000008</v>
      </c>
      <c r="AL342">
        <v>975.27800000000002</v>
      </c>
      <c r="AM342">
        <v>975.64599999999996</v>
      </c>
      <c r="AN342">
        <v>976.01400000000001</v>
      </c>
      <c r="AO342">
        <v>976.31333333333339</v>
      </c>
      <c r="AP342">
        <v>976.61266666666666</v>
      </c>
      <c r="AQ342">
        <v>976.91200000000003</v>
      </c>
      <c r="AR342">
        <v>977.21133333333341</v>
      </c>
      <c r="AS342">
        <v>977.51066666666668</v>
      </c>
      <c r="AT342">
        <v>977.81000000000006</v>
      </c>
      <c r="AU342">
        <v>978.05520000000001</v>
      </c>
      <c r="AV342">
        <v>978.30040000000008</v>
      </c>
      <c r="AW342">
        <v>978.54560000000004</v>
      </c>
      <c r="AX342">
        <v>978.7908000000001</v>
      </c>
      <c r="AY342">
        <v>979.03600000000006</v>
      </c>
      <c r="AZ342">
        <v>979.24</v>
      </c>
      <c r="BA342">
        <v>979.44399999999996</v>
      </c>
      <c r="BB342">
        <v>979.64800000000002</v>
      </c>
      <c r="BC342">
        <v>979.85199999999998</v>
      </c>
      <c r="BD342">
        <v>980.0186666666666</v>
      </c>
      <c r="BE342">
        <v>980.18533333333335</v>
      </c>
      <c r="BF342">
        <v>980.35199999999998</v>
      </c>
      <c r="BG342">
        <v>980.49199999999996</v>
      </c>
      <c r="BH342">
        <v>980.63199999999995</v>
      </c>
      <c r="BI342">
        <v>980.77199999999993</v>
      </c>
      <c r="BJ342">
        <v>980.88133333333326</v>
      </c>
      <c r="BK342">
        <v>980.9906666666667</v>
      </c>
      <c r="BL342">
        <v>981.1</v>
      </c>
    </row>
    <row r="343" spans="6:64" x14ac:dyDescent="0.25">
      <c r="F343">
        <v>99</v>
      </c>
      <c r="G343">
        <v>959</v>
      </c>
      <c r="H343">
        <v>959.58386666666672</v>
      </c>
      <c r="I343">
        <v>960.16773333333333</v>
      </c>
      <c r="J343">
        <v>960.75160000000005</v>
      </c>
      <c r="K343">
        <v>961.33546666666666</v>
      </c>
      <c r="L343">
        <v>961.91933333333338</v>
      </c>
      <c r="M343">
        <v>962.50319999999999</v>
      </c>
      <c r="N343">
        <v>963.08706666666671</v>
      </c>
      <c r="O343">
        <v>963.67093333333332</v>
      </c>
      <c r="P343">
        <v>964.25480000000005</v>
      </c>
      <c r="Q343">
        <v>964.83866666666665</v>
      </c>
      <c r="R343">
        <v>965.42253333333338</v>
      </c>
      <c r="S343">
        <v>966.00639999999999</v>
      </c>
      <c r="T343">
        <v>966.59026666666671</v>
      </c>
      <c r="U343">
        <v>967.17413333333332</v>
      </c>
      <c r="V343">
        <v>967.75800000000004</v>
      </c>
      <c r="W343">
        <v>968.20920000000001</v>
      </c>
      <c r="X343">
        <v>968.66039999999998</v>
      </c>
      <c r="Y343">
        <v>969.11160000000007</v>
      </c>
      <c r="Z343">
        <v>969.56280000000004</v>
      </c>
      <c r="AA343">
        <v>970.01400000000001</v>
      </c>
      <c r="AB343">
        <v>970.46519999999998</v>
      </c>
      <c r="AC343">
        <v>970.91639999999995</v>
      </c>
      <c r="AD343">
        <v>971.36760000000004</v>
      </c>
      <c r="AE343">
        <v>971.81880000000001</v>
      </c>
      <c r="AF343">
        <v>972.27</v>
      </c>
      <c r="AG343">
        <v>972.63462500000003</v>
      </c>
      <c r="AH343">
        <v>972.99924999999996</v>
      </c>
      <c r="AI343">
        <v>973.36387500000001</v>
      </c>
      <c r="AJ343">
        <v>973.72849999999994</v>
      </c>
      <c r="AK343">
        <v>974.09312499999999</v>
      </c>
      <c r="AL343">
        <v>974.45775000000003</v>
      </c>
      <c r="AM343">
        <v>974.82237499999997</v>
      </c>
      <c r="AN343">
        <v>975.18700000000001</v>
      </c>
      <c r="AO343">
        <v>975.48333333333335</v>
      </c>
      <c r="AP343">
        <v>975.77966666666669</v>
      </c>
      <c r="AQ343">
        <v>976.07600000000002</v>
      </c>
      <c r="AR343">
        <v>976.37233333333336</v>
      </c>
      <c r="AS343">
        <v>976.6686666666667</v>
      </c>
      <c r="AT343">
        <v>976.96500000000003</v>
      </c>
      <c r="AU343">
        <v>977.20760000000007</v>
      </c>
      <c r="AV343">
        <v>977.4502</v>
      </c>
      <c r="AW343">
        <v>977.69280000000003</v>
      </c>
      <c r="AX343">
        <v>977.93539999999996</v>
      </c>
      <c r="AY343">
        <v>978.178</v>
      </c>
      <c r="AZ343">
        <v>978.38</v>
      </c>
      <c r="BA343">
        <v>978.58199999999999</v>
      </c>
      <c r="BB343">
        <v>978.78399999999999</v>
      </c>
      <c r="BC343">
        <v>978.98599999999999</v>
      </c>
      <c r="BD343">
        <v>979.15099999999995</v>
      </c>
      <c r="BE343">
        <v>979.31600000000003</v>
      </c>
      <c r="BF343">
        <v>979.48099999999999</v>
      </c>
      <c r="BG343">
        <v>979.61933333333332</v>
      </c>
      <c r="BH343">
        <v>979.75766666666664</v>
      </c>
      <c r="BI343">
        <v>979.89599999999996</v>
      </c>
      <c r="BJ343">
        <v>980.00400000000002</v>
      </c>
      <c r="BK343">
        <v>980.11199999999997</v>
      </c>
      <c r="BL343">
        <v>980.22</v>
      </c>
    </row>
    <row r="344" spans="6:64" x14ac:dyDescent="0.25">
      <c r="F344">
        <v>100</v>
      </c>
      <c r="G344">
        <v>958.3</v>
      </c>
      <c r="H344">
        <v>958.88</v>
      </c>
      <c r="I344">
        <v>959.45999999999992</v>
      </c>
      <c r="J344">
        <v>960.04</v>
      </c>
      <c r="K344">
        <v>960.62</v>
      </c>
      <c r="L344">
        <v>961.19999999999993</v>
      </c>
      <c r="M344">
        <v>961.78</v>
      </c>
      <c r="N344">
        <v>962.36</v>
      </c>
      <c r="O344">
        <v>962.93999999999994</v>
      </c>
      <c r="P344">
        <v>963.52</v>
      </c>
      <c r="Q344">
        <v>964.1</v>
      </c>
      <c r="R344">
        <v>964.68</v>
      </c>
      <c r="S344">
        <v>965.26</v>
      </c>
      <c r="T344">
        <v>965.84</v>
      </c>
      <c r="U344">
        <v>966.42</v>
      </c>
      <c r="V344">
        <v>967</v>
      </c>
      <c r="W344">
        <v>967.447</v>
      </c>
      <c r="X344">
        <v>967.89400000000001</v>
      </c>
      <c r="Y344">
        <v>968.34100000000001</v>
      </c>
      <c r="Z344">
        <v>968.78800000000001</v>
      </c>
      <c r="AA344">
        <v>969.23500000000001</v>
      </c>
      <c r="AB344">
        <v>969.68200000000002</v>
      </c>
      <c r="AC344">
        <v>970.12900000000002</v>
      </c>
      <c r="AD344">
        <v>970.57600000000002</v>
      </c>
      <c r="AE344">
        <v>971.02300000000002</v>
      </c>
      <c r="AF344">
        <v>971.47</v>
      </c>
      <c r="AG344">
        <v>971.83125000000007</v>
      </c>
      <c r="AH344">
        <v>972.1925</v>
      </c>
      <c r="AI344">
        <v>972.55375000000004</v>
      </c>
      <c r="AJ344">
        <v>972.91499999999996</v>
      </c>
      <c r="AK344">
        <v>973.27625</v>
      </c>
      <c r="AL344">
        <v>973.63750000000005</v>
      </c>
      <c r="AM344">
        <v>973.99874999999997</v>
      </c>
      <c r="AN344">
        <v>974.36</v>
      </c>
      <c r="AO344">
        <v>974.65333333333331</v>
      </c>
      <c r="AP344">
        <v>974.94666666666672</v>
      </c>
      <c r="AQ344">
        <v>975.24</v>
      </c>
      <c r="AR344">
        <v>975.5333333333333</v>
      </c>
      <c r="AS344">
        <v>975.82666666666671</v>
      </c>
      <c r="AT344">
        <v>976.12</v>
      </c>
      <c r="AU344">
        <v>976.36</v>
      </c>
      <c r="AV344">
        <v>976.6</v>
      </c>
      <c r="AW344">
        <v>976.84</v>
      </c>
      <c r="AX344">
        <v>977.08</v>
      </c>
      <c r="AY344">
        <v>977.32</v>
      </c>
      <c r="AZ344">
        <v>977.52</v>
      </c>
      <c r="BA344">
        <v>977.72</v>
      </c>
      <c r="BB344">
        <v>977.92000000000007</v>
      </c>
      <c r="BC344">
        <v>978.12</v>
      </c>
      <c r="BD344">
        <v>978.2833333333333</v>
      </c>
      <c r="BE344">
        <v>978.44666666666672</v>
      </c>
      <c r="BF344">
        <v>978.61</v>
      </c>
      <c r="BG344">
        <v>978.74666666666667</v>
      </c>
      <c r="BH344">
        <v>978.88333333333333</v>
      </c>
      <c r="BI344">
        <v>979.02</v>
      </c>
      <c r="BJ344">
        <v>979.12666666666667</v>
      </c>
      <c r="BK344">
        <v>979.23333333333335</v>
      </c>
      <c r="BL344">
        <v>979.34</v>
      </c>
    </row>
    <row r="345" spans="6:64" x14ac:dyDescent="0.25">
      <c r="F345">
        <v>101</v>
      </c>
      <c r="G345">
        <v>957.56999999999994</v>
      </c>
      <c r="H345">
        <v>958.14533333333327</v>
      </c>
      <c r="I345">
        <v>958.7206666666666</v>
      </c>
      <c r="J345">
        <v>959.29599999999994</v>
      </c>
      <c r="K345">
        <v>959.87133333333327</v>
      </c>
      <c r="L345">
        <v>960.4466666666666</v>
      </c>
      <c r="M345">
        <v>961.02199999999993</v>
      </c>
      <c r="N345">
        <v>961.59733333333327</v>
      </c>
      <c r="O345">
        <v>962.17266666666671</v>
      </c>
      <c r="P345">
        <v>962.74800000000005</v>
      </c>
      <c r="Q345">
        <v>963.32333333333338</v>
      </c>
      <c r="R345">
        <v>963.89866666666671</v>
      </c>
      <c r="S345">
        <v>964.47400000000005</v>
      </c>
      <c r="T345">
        <v>965.04933333333338</v>
      </c>
      <c r="U345">
        <v>965.62466666666671</v>
      </c>
      <c r="V345">
        <v>966.2</v>
      </c>
      <c r="W345">
        <v>966.64320000000009</v>
      </c>
      <c r="X345">
        <v>967.08640000000003</v>
      </c>
      <c r="Y345">
        <v>967.52960000000007</v>
      </c>
      <c r="Z345">
        <v>967.97280000000001</v>
      </c>
      <c r="AA345">
        <v>968.41600000000005</v>
      </c>
      <c r="AB345">
        <v>968.8592000000001</v>
      </c>
      <c r="AC345">
        <v>969.30240000000003</v>
      </c>
      <c r="AD345">
        <v>969.74560000000008</v>
      </c>
      <c r="AE345">
        <v>970.18880000000001</v>
      </c>
      <c r="AF345">
        <v>970.63200000000006</v>
      </c>
      <c r="AG345">
        <v>970.99012500000003</v>
      </c>
      <c r="AH345">
        <v>971.34825000000001</v>
      </c>
      <c r="AI345">
        <v>971.70637500000009</v>
      </c>
      <c r="AJ345">
        <v>972.06450000000007</v>
      </c>
      <c r="AK345">
        <v>972.42262500000004</v>
      </c>
      <c r="AL345">
        <v>972.78075000000013</v>
      </c>
      <c r="AM345">
        <v>973.1388750000001</v>
      </c>
      <c r="AN345">
        <v>973.49700000000007</v>
      </c>
      <c r="AO345">
        <v>973.78783333333342</v>
      </c>
      <c r="AP345">
        <v>974.07866666666666</v>
      </c>
      <c r="AQ345">
        <v>974.36950000000002</v>
      </c>
      <c r="AR345">
        <v>974.66033333333337</v>
      </c>
      <c r="AS345">
        <v>974.95116666666661</v>
      </c>
      <c r="AT345">
        <v>975.24199999999996</v>
      </c>
      <c r="AU345">
        <v>975.48</v>
      </c>
      <c r="AV345">
        <v>975.71799999999996</v>
      </c>
      <c r="AW345">
        <v>975.95600000000002</v>
      </c>
      <c r="AX345">
        <v>976.19399999999996</v>
      </c>
      <c r="AY345">
        <v>976.43200000000002</v>
      </c>
      <c r="AZ345">
        <v>976.63</v>
      </c>
      <c r="BA345">
        <v>976.82799999999997</v>
      </c>
      <c r="BB345">
        <v>977.02600000000007</v>
      </c>
      <c r="BC345">
        <v>977.22400000000005</v>
      </c>
      <c r="BD345">
        <v>977.38600000000008</v>
      </c>
      <c r="BE345">
        <v>977.548</v>
      </c>
      <c r="BF345">
        <v>977.71</v>
      </c>
      <c r="BG345">
        <v>977.84566666666672</v>
      </c>
      <c r="BH345">
        <v>977.98133333333328</v>
      </c>
      <c r="BI345">
        <v>978.11699999999996</v>
      </c>
      <c r="BJ345">
        <v>978.22266666666667</v>
      </c>
      <c r="BK345">
        <v>978.32833333333326</v>
      </c>
      <c r="BL345">
        <v>978.43399999999997</v>
      </c>
    </row>
    <row r="346" spans="6:64" x14ac:dyDescent="0.25">
      <c r="F346">
        <v>102</v>
      </c>
      <c r="G346">
        <v>956.83999999999992</v>
      </c>
      <c r="H346">
        <v>957.41066666666654</v>
      </c>
      <c r="I346">
        <v>957.98133333333328</v>
      </c>
      <c r="J346">
        <v>958.55199999999991</v>
      </c>
      <c r="K346">
        <v>959.12266666666665</v>
      </c>
      <c r="L346">
        <v>959.69333333333327</v>
      </c>
      <c r="M346">
        <v>960.2639999999999</v>
      </c>
      <c r="N346">
        <v>960.83466666666664</v>
      </c>
      <c r="O346">
        <v>961.40533333333326</v>
      </c>
      <c r="P346">
        <v>961.976</v>
      </c>
      <c r="Q346">
        <v>962.54666666666662</v>
      </c>
      <c r="R346">
        <v>963.11733333333325</v>
      </c>
      <c r="S346">
        <v>963.68799999999999</v>
      </c>
      <c r="T346">
        <v>964.25866666666661</v>
      </c>
      <c r="U346">
        <v>964.82933333333335</v>
      </c>
      <c r="V346">
        <v>965.4</v>
      </c>
      <c r="W346">
        <v>965.83939999999996</v>
      </c>
      <c r="X346">
        <v>966.27879999999993</v>
      </c>
      <c r="Y346">
        <v>966.71820000000002</v>
      </c>
      <c r="Z346">
        <v>967.1576</v>
      </c>
      <c r="AA346">
        <v>967.59699999999998</v>
      </c>
      <c r="AB346">
        <v>968.03639999999996</v>
      </c>
      <c r="AC346">
        <v>968.47579999999994</v>
      </c>
      <c r="AD346">
        <v>968.91520000000003</v>
      </c>
      <c r="AE346">
        <v>969.3546</v>
      </c>
      <c r="AF346">
        <v>969.79399999999998</v>
      </c>
      <c r="AG346">
        <v>970.149</v>
      </c>
      <c r="AH346">
        <v>970.50400000000002</v>
      </c>
      <c r="AI346">
        <v>970.85900000000004</v>
      </c>
      <c r="AJ346">
        <v>971.21399999999994</v>
      </c>
      <c r="AK346">
        <v>971.56899999999996</v>
      </c>
      <c r="AL346">
        <v>971.92399999999998</v>
      </c>
      <c r="AM346">
        <v>972.279</v>
      </c>
      <c r="AN346">
        <v>972.63400000000001</v>
      </c>
      <c r="AO346">
        <v>972.92233333333331</v>
      </c>
      <c r="AP346">
        <v>973.21066666666673</v>
      </c>
      <c r="AQ346">
        <v>973.49900000000002</v>
      </c>
      <c r="AR346">
        <v>973.78733333333332</v>
      </c>
      <c r="AS346">
        <v>974.07566666666673</v>
      </c>
      <c r="AT346">
        <v>974.36400000000003</v>
      </c>
      <c r="AU346">
        <v>974.6</v>
      </c>
      <c r="AV346">
        <v>974.83600000000001</v>
      </c>
      <c r="AW346">
        <v>975.07200000000012</v>
      </c>
      <c r="AX346">
        <v>975.30800000000011</v>
      </c>
      <c r="AY346">
        <v>975.5440000000001</v>
      </c>
      <c r="AZ346">
        <v>975.74</v>
      </c>
      <c r="BA346">
        <v>975.93600000000004</v>
      </c>
      <c r="BB346">
        <v>976.13200000000006</v>
      </c>
      <c r="BC346">
        <v>976.32799999999997</v>
      </c>
      <c r="BD346">
        <v>976.48866666666663</v>
      </c>
      <c r="BE346">
        <v>976.6493333333334</v>
      </c>
      <c r="BF346">
        <v>976.81000000000006</v>
      </c>
      <c r="BG346">
        <v>976.94466666666665</v>
      </c>
      <c r="BH346">
        <v>977.07933333333335</v>
      </c>
      <c r="BI346">
        <v>977.21399999999994</v>
      </c>
      <c r="BJ346">
        <v>977.31866666666667</v>
      </c>
      <c r="BK346">
        <v>977.42333333333329</v>
      </c>
      <c r="BL346">
        <v>977.52800000000002</v>
      </c>
    </row>
    <row r="347" spans="6:64" x14ac:dyDescent="0.25">
      <c r="F347">
        <v>103</v>
      </c>
      <c r="G347">
        <v>956.11</v>
      </c>
      <c r="H347">
        <v>956.67600000000004</v>
      </c>
      <c r="I347">
        <v>957.24199999999996</v>
      </c>
      <c r="J347">
        <v>957.80799999999999</v>
      </c>
      <c r="K347">
        <v>958.37400000000002</v>
      </c>
      <c r="L347">
        <v>958.94</v>
      </c>
      <c r="M347">
        <v>959.50599999999997</v>
      </c>
      <c r="N347">
        <v>960.072</v>
      </c>
      <c r="O347">
        <v>960.63800000000003</v>
      </c>
      <c r="P347">
        <v>961.20400000000006</v>
      </c>
      <c r="Q347">
        <v>961.77</v>
      </c>
      <c r="R347">
        <v>962.33600000000001</v>
      </c>
      <c r="S347">
        <v>962.90200000000004</v>
      </c>
      <c r="T347">
        <v>963.46800000000007</v>
      </c>
      <c r="U347">
        <v>964.03399999999999</v>
      </c>
      <c r="V347">
        <v>964.6</v>
      </c>
      <c r="W347">
        <v>965.03560000000004</v>
      </c>
      <c r="X347">
        <v>965.47120000000007</v>
      </c>
      <c r="Y347">
        <v>965.90679999999998</v>
      </c>
      <c r="Z347">
        <v>966.3424</v>
      </c>
      <c r="AA347">
        <v>966.77800000000002</v>
      </c>
      <c r="AB347">
        <v>967.21360000000004</v>
      </c>
      <c r="AC347">
        <v>967.64920000000006</v>
      </c>
      <c r="AD347">
        <v>968.08479999999997</v>
      </c>
      <c r="AE347">
        <v>968.5204</v>
      </c>
      <c r="AF347">
        <v>968.95600000000002</v>
      </c>
      <c r="AG347">
        <v>969.30787499999997</v>
      </c>
      <c r="AH347">
        <v>969.65975000000003</v>
      </c>
      <c r="AI347">
        <v>970.01162499999998</v>
      </c>
      <c r="AJ347">
        <v>970.36349999999993</v>
      </c>
      <c r="AK347">
        <v>970.71537499999999</v>
      </c>
      <c r="AL347">
        <v>971.06724999999994</v>
      </c>
      <c r="AM347">
        <v>971.41912500000001</v>
      </c>
      <c r="AN347">
        <v>971.77099999999996</v>
      </c>
      <c r="AO347">
        <v>972.05683333333332</v>
      </c>
      <c r="AP347">
        <v>972.34266666666667</v>
      </c>
      <c r="AQ347">
        <v>972.62850000000003</v>
      </c>
      <c r="AR347">
        <v>972.91433333333327</v>
      </c>
      <c r="AS347">
        <v>973.20016666666663</v>
      </c>
      <c r="AT347">
        <v>973.48599999999999</v>
      </c>
      <c r="AU347">
        <v>973.72</v>
      </c>
      <c r="AV347">
        <v>973.95400000000006</v>
      </c>
      <c r="AW347">
        <v>974.18799999999999</v>
      </c>
      <c r="AX347">
        <v>974.42200000000003</v>
      </c>
      <c r="AY347">
        <v>974.65600000000006</v>
      </c>
      <c r="AZ347">
        <v>974.85</v>
      </c>
      <c r="BA347">
        <v>975.0440000000001</v>
      </c>
      <c r="BB347">
        <v>975.23800000000006</v>
      </c>
      <c r="BC347">
        <v>975.43200000000002</v>
      </c>
      <c r="BD347">
        <v>975.5913333333333</v>
      </c>
      <c r="BE347">
        <v>975.75066666666669</v>
      </c>
      <c r="BF347">
        <v>975.91</v>
      </c>
      <c r="BG347">
        <v>976.0436666666667</v>
      </c>
      <c r="BH347">
        <v>976.17733333333331</v>
      </c>
      <c r="BI347">
        <v>976.31100000000004</v>
      </c>
      <c r="BJ347">
        <v>976.41466666666668</v>
      </c>
      <c r="BK347">
        <v>976.51833333333343</v>
      </c>
      <c r="BL347">
        <v>976.62200000000007</v>
      </c>
    </row>
    <row r="348" spans="6:64" x14ac:dyDescent="0.25">
      <c r="F348">
        <v>104</v>
      </c>
      <c r="G348">
        <v>955.38</v>
      </c>
      <c r="H348">
        <v>955.94133333333332</v>
      </c>
      <c r="I348">
        <v>956.50266666666664</v>
      </c>
      <c r="J348">
        <v>957.06399999999996</v>
      </c>
      <c r="K348">
        <v>957.62533333333329</v>
      </c>
      <c r="L348">
        <v>958.18666666666661</v>
      </c>
      <c r="M348">
        <v>958.74799999999993</v>
      </c>
      <c r="N348">
        <v>959.30933333333326</v>
      </c>
      <c r="O348">
        <v>959.87066666666669</v>
      </c>
      <c r="P348">
        <v>960.43200000000002</v>
      </c>
      <c r="Q348">
        <v>960.99333333333334</v>
      </c>
      <c r="R348">
        <v>961.55466666666666</v>
      </c>
      <c r="S348">
        <v>962.11599999999999</v>
      </c>
      <c r="T348">
        <v>962.67733333333331</v>
      </c>
      <c r="U348">
        <v>963.23866666666663</v>
      </c>
      <c r="V348">
        <v>963.8</v>
      </c>
      <c r="W348">
        <v>964.23180000000002</v>
      </c>
      <c r="X348">
        <v>964.66359999999997</v>
      </c>
      <c r="Y348">
        <v>965.09539999999993</v>
      </c>
      <c r="Z348">
        <v>965.52719999999999</v>
      </c>
      <c r="AA348">
        <v>965.95900000000006</v>
      </c>
      <c r="AB348">
        <v>966.39080000000001</v>
      </c>
      <c r="AC348">
        <v>966.82259999999997</v>
      </c>
      <c r="AD348">
        <v>967.25440000000003</v>
      </c>
      <c r="AE348">
        <v>967.6862000000001</v>
      </c>
      <c r="AF348">
        <v>968.11800000000005</v>
      </c>
      <c r="AG348">
        <v>968.46675000000005</v>
      </c>
      <c r="AH348">
        <v>968.81550000000004</v>
      </c>
      <c r="AI348">
        <v>969.16425000000004</v>
      </c>
      <c r="AJ348">
        <v>969.51300000000003</v>
      </c>
      <c r="AK348">
        <v>969.86175000000003</v>
      </c>
      <c r="AL348">
        <v>970.21050000000002</v>
      </c>
      <c r="AM348">
        <v>970.55925000000002</v>
      </c>
      <c r="AN348">
        <v>970.90800000000002</v>
      </c>
      <c r="AO348">
        <v>971.19133333333332</v>
      </c>
      <c r="AP348">
        <v>971.47466666666674</v>
      </c>
      <c r="AQ348">
        <v>971.75800000000004</v>
      </c>
      <c r="AR348">
        <v>972.04133333333334</v>
      </c>
      <c r="AS348">
        <v>972.32466666666676</v>
      </c>
      <c r="AT348">
        <v>972.60800000000006</v>
      </c>
      <c r="AU348">
        <v>972.84</v>
      </c>
      <c r="AV348">
        <v>973.072</v>
      </c>
      <c r="AW348">
        <v>973.30400000000009</v>
      </c>
      <c r="AX348">
        <v>973.53600000000006</v>
      </c>
      <c r="AY348">
        <v>973.76800000000003</v>
      </c>
      <c r="AZ348">
        <v>973.96</v>
      </c>
      <c r="BA348">
        <v>974.15200000000004</v>
      </c>
      <c r="BB348">
        <v>974.34399999999994</v>
      </c>
      <c r="BC348">
        <v>974.53599999999994</v>
      </c>
      <c r="BD348">
        <v>974.69399999999996</v>
      </c>
      <c r="BE348">
        <v>974.85199999999998</v>
      </c>
      <c r="BF348">
        <v>975.01</v>
      </c>
      <c r="BG348">
        <v>975.14266666666663</v>
      </c>
      <c r="BH348">
        <v>975.27533333333338</v>
      </c>
      <c r="BI348">
        <v>975.40800000000002</v>
      </c>
      <c r="BJ348">
        <v>975.51066666666668</v>
      </c>
      <c r="BK348">
        <v>975.61333333333334</v>
      </c>
      <c r="BL348">
        <v>975.71600000000001</v>
      </c>
    </row>
    <row r="349" spans="6:64" x14ac:dyDescent="0.25">
      <c r="F349">
        <v>105</v>
      </c>
      <c r="G349">
        <v>954.65</v>
      </c>
      <c r="H349">
        <v>955.20666666666659</v>
      </c>
      <c r="I349">
        <v>955.76333333333332</v>
      </c>
      <c r="J349">
        <v>956.31999999999994</v>
      </c>
      <c r="K349">
        <v>956.87666666666667</v>
      </c>
      <c r="L349">
        <v>957.43333333333328</v>
      </c>
      <c r="M349">
        <v>957.99</v>
      </c>
      <c r="N349">
        <v>958.54666666666662</v>
      </c>
      <c r="O349">
        <v>959.10333333333335</v>
      </c>
      <c r="P349">
        <v>959.66</v>
      </c>
      <c r="Q349">
        <v>960.2166666666667</v>
      </c>
      <c r="R349">
        <v>960.77333333333331</v>
      </c>
      <c r="S349">
        <v>961.33</v>
      </c>
      <c r="T349">
        <v>961.88666666666666</v>
      </c>
      <c r="U349">
        <v>962.44333333333338</v>
      </c>
      <c r="V349">
        <v>963</v>
      </c>
      <c r="W349">
        <v>963.428</v>
      </c>
      <c r="X349">
        <v>963.85599999999999</v>
      </c>
      <c r="Y349">
        <v>964.28399999999999</v>
      </c>
      <c r="Z349">
        <v>964.71199999999999</v>
      </c>
      <c r="AA349">
        <v>965.14</v>
      </c>
      <c r="AB349">
        <v>965.56799999999998</v>
      </c>
      <c r="AC349">
        <v>965.99599999999998</v>
      </c>
      <c r="AD349">
        <v>966.42399999999998</v>
      </c>
      <c r="AE349">
        <v>966.85199999999998</v>
      </c>
      <c r="AF349">
        <v>967.28</v>
      </c>
      <c r="AG349">
        <v>967.62562500000001</v>
      </c>
      <c r="AH349">
        <v>967.97125000000005</v>
      </c>
      <c r="AI349">
        <v>968.31687499999998</v>
      </c>
      <c r="AJ349">
        <v>968.66250000000002</v>
      </c>
      <c r="AK349">
        <v>969.00812500000006</v>
      </c>
      <c r="AL349">
        <v>969.35374999999999</v>
      </c>
      <c r="AM349">
        <v>969.69937500000003</v>
      </c>
      <c r="AN349">
        <v>970.04500000000007</v>
      </c>
      <c r="AO349">
        <v>970.32583333333343</v>
      </c>
      <c r="AP349">
        <v>970.60666666666668</v>
      </c>
      <c r="AQ349">
        <v>970.88750000000005</v>
      </c>
      <c r="AR349">
        <v>971.16833333333341</v>
      </c>
      <c r="AS349">
        <v>971.44916666666666</v>
      </c>
      <c r="AT349">
        <v>971.73</v>
      </c>
      <c r="AU349">
        <v>971.96</v>
      </c>
      <c r="AV349">
        <v>972.19</v>
      </c>
      <c r="AW349">
        <v>972.42000000000007</v>
      </c>
      <c r="AX349">
        <v>972.65000000000009</v>
      </c>
      <c r="AY349">
        <v>972.88000000000011</v>
      </c>
      <c r="AZ349">
        <v>973.07</v>
      </c>
      <c r="BA349">
        <v>973.26</v>
      </c>
      <c r="BB349">
        <v>973.45</v>
      </c>
      <c r="BC349">
        <v>973.64</v>
      </c>
      <c r="BD349">
        <v>973.79666666666662</v>
      </c>
      <c r="BE349">
        <v>973.95333333333338</v>
      </c>
      <c r="BF349">
        <v>974.11</v>
      </c>
      <c r="BG349">
        <v>974.24166666666667</v>
      </c>
      <c r="BH349">
        <v>974.37333333333333</v>
      </c>
      <c r="BI349">
        <v>974.505</v>
      </c>
      <c r="BJ349">
        <v>974.60666666666668</v>
      </c>
      <c r="BK349">
        <v>974.70833333333326</v>
      </c>
      <c r="BL349">
        <v>974.81</v>
      </c>
    </row>
    <row r="350" spans="6:64" x14ac:dyDescent="0.25">
      <c r="F350">
        <v>106</v>
      </c>
      <c r="G350">
        <v>953.92</v>
      </c>
      <c r="H350">
        <v>954.47199999999998</v>
      </c>
      <c r="I350">
        <v>955.024</v>
      </c>
      <c r="J350">
        <v>955.57600000000002</v>
      </c>
      <c r="K350">
        <v>956.12799999999993</v>
      </c>
      <c r="L350">
        <v>956.68</v>
      </c>
      <c r="M350">
        <v>957.23199999999997</v>
      </c>
      <c r="N350">
        <v>957.78399999999999</v>
      </c>
      <c r="O350">
        <v>958.33600000000001</v>
      </c>
      <c r="P350">
        <v>958.88800000000003</v>
      </c>
      <c r="Q350">
        <v>959.44</v>
      </c>
      <c r="R350">
        <v>959.99200000000008</v>
      </c>
      <c r="S350">
        <v>960.54399999999998</v>
      </c>
      <c r="T350">
        <v>961.096</v>
      </c>
      <c r="U350">
        <v>961.64800000000002</v>
      </c>
      <c r="V350">
        <v>962.2</v>
      </c>
      <c r="W350">
        <v>962.62420000000009</v>
      </c>
      <c r="X350">
        <v>963.04840000000002</v>
      </c>
      <c r="Y350">
        <v>963.47260000000006</v>
      </c>
      <c r="Z350">
        <v>963.89679999999998</v>
      </c>
      <c r="AA350">
        <v>964.32100000000003</v>
      </c>
      <c r="AB350">
        <v>964.74520000000007</v>
      </c>
      <c r="AC350">
        <v>965.1694</v>
      </c>
      <c r="AD350">
        <v>965.59360000000004</v>
      </c>
      <c r="AE350">
        <v>966.01779999999997</v>
      </c>
      <c r="AF350">
        <v>966.44200000000001</v>
      </c>
      <c r="AG350">
        <v>966.78449999999998</v>
      </c>
      <c r="AH350">
        <v>967.12699999999995</v>
      </c>
      <c r="AI350">
        <v>967.46950000000004</v>
      </c>
      <c r="AJ350">
        <v>967.81200000000001</v>
      </c>
      <c r="AK350">
        <v>968.15449999999998</v>
      </c>
      <c r="AL350">
        <v>968.49700000000007</v>
      </c>
      <c r="AM350">
        <v>968.83950000000004</v>
      </c>
      <c r="AN350">
        <v>969.18200000000002</v>
      </c>
      <c r="AO350">
        <v>969.46033333333332</v>
      </c>
      <c r="AP350">
        <v>969.73866666666663</v>
      </c>
      <c r="AQ350">
        <v>970.01700000000005</v>
      </c>
      <c r="AR350">
        <v>970.29533333333336</v>
      </c>
      <c r="AS350">
        <v>970.57366666666667</v>
      </c>
      <c r="AT350">
        <v>970.85199999999998</v>
      </c>
      <c r="AU350">
        <v>971.08</v>
      </c>
      <c r="AV350">
        <v>971.30799999999999</v>
      </c>
      <c r="AW350">
        <v>971.53600000000006</v>
      </c>
      <c r="AX350">
        <v>971.76400000000001</v>
      </c>
      <c r="AY350">
        <v>971.99200000000008</v>
      </c>
      <c r="AZ350">
        <v>972.18000000000006</v>
      </c>
      <c r="BA350">
        <v>972.36800000000005</v>
      </c>
      <c r="BB350">
        <v>972.55600000000004</v>
      </c>
      <c r="BC350">
        <v>972.74400000000003</v>
      </c>
      <c r="BD350">
        <v>972.8993333333334</v>
      </c>
      <c r="BE350">
        <v>973.05466666666666</v>
      </c>
      <c r="BF350">
        <v>973.21</v>
      </c>
      <c r="BG350">
        <v>973.34066666666672</v>
      </c>
      <c r="BH350">
        <v>973.47133333333329</v>
      </c>
      <c r="BI350">
        <v>973.60199999999998</v>
      </c>
      <c r="BJ350">
        <v>973.70266666666669</v>
      </c>
      <c r="BK350">
        <v>973.80333333333328</v>
      </c>
      <c r="BL350">
        <v>973.904</v>
      </c>
    </row>
    <row r="351" spans="6:64" x14ac:dyDescent="0.25">
      <c r="F351">
        <v>107</v>
      </c>
      <c r="G351">
        <v>953.18999999999994</v>
      </c>
      <c r="H351">
        <v>953.73733333333325</v>
      </c>
      <c r="I351">
        <v>954.28466666666657</v>
      </c>
      <c r="J351">
        <v>954.83199999999999</v>
      </c>
      <c r="K351">
        <v>955.37933333333331</v>
      </c>
      <c r="L351">
        <v>955.92666666666662</v>
      </c>
      <c r="M351">
        <v>956.47399999999993</v>
      </c>
      <c r="N351">
        <v>957.02133333333325</v>
      </c>
      <c r="O351">
        <v>957.56866666666667</v>
      </c>
      <c r="P351">
        <v>958.11599999999999</v>
      </c>
      <c r="Q351">
        <v>958.6633333333333</v>
      </c>
      <c r="R351">
        <v>959.21066666666661</v>
      </c>
      <c r="S351">
        <v>959.75799999999992</v>
      </c>
      <c r="T351">
        <v>960.30533333333335</v>
      </c>
      <c r="U351">
        <v>960.85266666666666</v>
      </c>
      <c r="V351">
        <v>961.4</v>
      </c>
      <c r="W351">
        <v>961.82039999999995</v>
      </c>
      <c r="X351">
        <v>962.24080000000004</v>
      </c>
      <c r="Y351">
        <v>962.66120000000001</v>
      </c>
      <c r="Z351">
        <v>963.08159999999998</v>
      </c>
      <c r="AA351">
        <v>963.50199999999995</v>
      </c>
      <c r="AB351">
        <v>963.92240000000004</v>
      </c>
      <c r="AC351">
        <v>964.34280000000001</v>
      </c>
      <c r="AD351">
        <v>964.76319999999998</v>
      </c>
      <c r="AE351">
        <v>965.18360000000007</v>
      </c>
      <c r="AF351">
        <v>965.60400000000004</v>
      </c>
      <c r="AG351">
        <v>965.94337500000006</v>
      </c>
      <c r="AH351">
        <v>966.28275000000008</v>
      </c>
      <c r="AI351">
        <v>966.62212499999998</v>
      </c>
      <c r="AJ351">
        <v>966.9615</v>
      </c>
      <c r="AK351">
        <v>967.30087500000002</v>
      </c>
      <c r="AL351">
        <v>967.64024999999992</v>
      </c>
      <c r="AM351">
        <v>967.97962499999994</v>
      </c>
      <c r="AN351">
        <v>968.31899999999996</v>
      </c>
      <c r="AO351">
        <v>968.59483333333333</v>
      </c>
      <c r="AP351">
        <v>968.87066666666669</v>
      </c>
      <c r="AQ351">
        <v>969.14650000000006</v>
      </c>
      <c r="AR351">
        <v>969.42233333333331</v>
      </c>
      <c r="AS351">
        <v>969.69816666666668</v>
      </c>
      <c r="AT351">
        <v>969.97400000000005</v>
      </c>
      <c r="AU351">
        <v>970.2</v>
      </c>
      <c r="AV351">
        <v>970.42600000000004</v>
      </c>
      <c r="AW351">
        <v>970.65200000000004</v>
      </c>
      <c r="AX351">
        <v>970.87800000000004</v>
      </c>
      <c r="AY351">
        <v>971.10400000000004</v>
      </c>
      <c r="AZ351">
        <v>971.29</v>
      </c>
      <c r="BA351">
        <v>971.476</v>
      </c>
      <c r="BB351">
        <v>971.66200000000003</v>
      </c>
      <c r="BC351">
        <v>971.84799999999996</v>
      </c>
      <c r="BD351">
        <v>972.00199999999995</v>
      </c>
      <c r="BE351">
        <v>972.15600000000006</v>
      </c>
      <c r="BF351">
        <v>972.31000000000006</v>
      </c>
      <c r="BG351">
        <v>972.43966666666665</v>
      </c>
      <c r="BH351">
        <v>972.56933333333336</v>
      </c>
      <c r="BI351">
        <v>972.69899999999996</v>
      </c>
      <c r="BJ351">
        <v>972.79866666666669</v>
      </c>
      <c r="BK351">
        <v>972.89833333333331</v>
      </c>
      <c r="BL351">
        <v>972.99800000000005</v>
      </c>
    </row>
    <row r="352" spans="6:64" x14ac:dyDescent="0.25">
      <c r="F352">
        <v>108</v>
      </c>
      <c r="G352">
        <v>952.46</v>
      </c>
      <c r="H352">
        <v>953.00266666666676</v>
      </c>
      <c r="I352">
        <v>953.54533333333336</v>
      </c>
      <c r="J352">
        <v>954.08800000000008</v>
      </c>
      <c r="K352">
        <v>954.63066666666668</v>
      </c>
      <c r="L352">
        <v>955.1733333333334</v>
      </c>
      <c r="M352">
        <v>955.71600000000001</v>
      </c>
      <c r="N352">
        <v>956.25866666666673</v>
      </c>
      <c r="O352">
        <v>956.80133333333333</v>
      </c>
      <c r="P352">
        <v>957.34400000000005</v>
      </c>
      <c r="Q352">
        <v>957.88666666666666</v>
      </c>
      <c r="R352">
        <v>958.42933333333337</v>
      </c>
      <c r="S352">
        <v>958.97199999999998</v>
      </c>
      <c r="T352">
        <v>959.5146666666667</v>
      </c>
      <c r="U352">
        <v>960.0573333333333</v>
      </c>
      <c r="V352">
        <v>960.6</v>
      </c>
      <c r="W352">
        <v>961.01660000000004</v>
      </c>
      <c r="X352">
        <v>961.43320000000006</v>
      </c>
      <c r="Y352">
        <v>961.84980000000007</v>
      </c>
      <c r="Z352">
        <v>962.26640000000009</v>
      </c>
      <c r="AA352">
        <v>962.68299999999999</v>
      </c>
      <c r="AB352">
        <v>963.09960000000001</v>
      </c>
      <c r="AC352">
        <v>963.51620000000003</v>
      </c>
      <c r="AD352">
        <v>963.93280000000004</v>
      </c>
      <c r="AE352">
        <v>964.34940000000006</v>
      </c>
      <c r="AF352">
        <v>964.76600000000008</v>
      </c>
      <c r="AG352">
        <v>965.10225000000003</v>
      </c>
      <c r="AH352">
        <v>965.43850000000009</v>
      </c>
      <c r="AI352">
        <v>965.77475000000004</v>
      </c>
      <c r="AJ352">
        <v>966.1110000000001</v>
      </c>
      <c r="AK352">
        <v>966.44725000000005</v>
      </c>
      <c r="AL352">
        <v>966.7835</v>
      </c>
      <c r="AM352">
        <v>967.11975000000007</v>
      </c>
      <c r="AN352">
        <v>967.45600000000002</v>
      </c>
      <c r="AO352">
        <v>967.72933333333333</v>
      </c>
      <c r="AP352">
        <v>968.00266666666664</v>
      </c>
      <c r="AQ352">
        <v>968.27600000000007</v>
      </c>
      <c r="AR352">
        <v>968.54933333333338</v>
      </c>
      <c r="AS352">
        <v>968.82266666666669</v>
      </c>
      <c r="AT352">
        <v>969.096</v>
      </c>
      <c r="AU352">
        <v>969.32</v>
      </c>
      <c r="AV352">
        <v>969.54399999999998</v>
      </c>
      <c r="AW352">
        <v>969.76800000000003</v>
      </c>
      <c r="AX352">
        <v>969.99199999999996</v>
      </c>
      <c r="AY352">
        <v>970.21600000000001</v>
      </c>
      <c r="AZ352">
        <v>970.4</v>
      </c>
      <c r="BA352">
        <v>970.58400000000006</v>
      </c>
      <c r="BB352">
        <v>970.76800000000003</v>
      </c>
      <c r="BC352">
        <v>970.952</v>
      </c>
      <c r="BD352">
        <v>971.10466666666662</v>
      </c>
      <c r="BE352">
        <v>971.25733333333335</v>
      </c>
      <c r="BF352">
        <v>971.41</v>
      </c>
      <c r="BG352">
        <v>971.5386666666667</v>
      </c>
      <c r="BH352">
        <v>971.66733333333332</v>
      </c>
      <c r="BI352">
        <v>971.79600000000005</v>
      </c>
      <c r="BJ352">
        <v>971.89466666666669</v>
      </c>
      <c r="BK352">
        <v>971.99333333333334</v>
      </c>
      <c r="BL352">
        <v>972.09199999999998</v>
      </c>
    </row>
    <row r="353" spans="6:64" x14ac:dyDescent="0.25">
      <c r="F353">
        <v>109</v>
      </c>
      <c r="G353">
        <v>951.73</v>
      </c>
      <c r="H353">
        <v>952.26800000000003</v>
      </c>
      <c r="I353">
        <v>952.80600000000004</v>
      </c>
      <c r="J353">
        <v>953.34400000000005</v>
      </c>
      <c r="K353">
        <v>953.88199999999995</v>
      </c>
      <c r="L353">
        <v>954.42</v>
      </c>
      <c r="M353">
        <v>954.95799999999997</v>
      </c>
      <c r="N353">
        <v>955.49599999999998</v>
      </c>
      <c r="O353">
        <v>956.03399999999999</v>
      </c>
      <c r="P353">
        <v>956.572</v>
      </c>
      <c r="Q353">
        <v>957.11</v>
      </c>
      <c r="R353">
        <v>957.64800000000002</v>
      </c>
      <c r="S353">
        <v>958.18599999999992</v>
      </c>
      <c r="T353">
        <v>958.72399999999993</v>
      </c>
      <c r="U353">
        <v>959.26199999999994</v>
      </c>
      <c r="V353">
        <v>959.8</v>
      </c>
      <c r="W353">
        <v>960.21280000000002</v>
      </c>
      <c r="X353">
        <v>960.62559999999996</v>
      </c>
      <c r="Y353">
        <v>961.03839999999991</v>
      </c>
      <c r="Z353">
        <v>961.45119999999997</v>
      </c>
      <c r="AA353">
        <v>961.86400000000003</v>
      </c>
      <c r="AB353">
        <v>962.27679999999998</v>
      </c>
      <c r="AC353">
        <v>962.68959999999993</v>
      </c>
      <c r="AD353">
        <v>963.10239999999999</v>
      </c>
      <c r="AE353">
        <v>963.51520000000005</v>
      </c>
      <c r="AF353">
        <v>963.928</v>
      </c>
      <c r="AG353">
        <v>964.26112499999999</v>
      </c>
      <c r="AH353">
        <v>964.59424999999999</v>
      </c>
      <c r="AI353">
        <v>964.92737499999998</v>
      </c>
      <c r="AJ353">
        <v>965.26050000000009</v>
      </c>
      <c r="AK353">
        <v>965.59362500000009</v>
      </c>
      <c r="AL353">
        <v>965.92675000000008</v>
      </c>
      <c r="AM353">
        <v>966.25987500000008</v>
      </c>
      <c r="AN353">
        <v>966.59300000000007</v>
      </c>
      <c r="AO353">
        <v>966.86383333333345</v>
      </c>
      <c r="AP353">
        <v>967.1346666666667</v>
      </c>
      <c r="AQ353">
        <v>967.40550000000007</v>
      </c>
      <c r="AR353">
        <v>967.67633333333345</v>
      </c>
      <c r="AS353">
        <v>967.9471666666667</v>
      </c>
      <c r="AT353">
        <v>968.21800000000007</v>
      </c>
      <c r="AU353">
        <v>968.44</v>
      </c>
      <c r="AV353">
        <v>968.66200000000003</v>
      </c>
      <c r="AW353">
        <v>968.88400000000013</v>
      </c>
      <c r="AX353">
        <v>969.10600000000011</v>
      </c>
      <c r="AY353">
        <v>969.32800000000009</v>
      </c>
      <c r="AZ353">
        <v>969.51</v>
      </c>
      <c r="BA353">
        <v>969.69200000000001</v>
      </c>
      <c r="BB353">
        <v>969.87400000000002</v>
      </c>
      <c r="BC353">
        <v>970.05599999999993</v>
      </c>
      <c r="BD353">
        <v>970.20733333333328</v>
      </c>
      <c r="BE353">
        <v>970.35866666666664</v>
      </c>
      <c r="BF353">
        <v>970.51</v>
      </c>
      <c r="BG353">
        <v>970.63766666666663</v>
      </c>
      <c r="BH353">
        <v>970.76533333333339</v>
      </c>
      <c r="BI353">
        <v>970.89300000000003</v>
      </c>
      <c r="BJ353">
        <v>970.9906666666667</v>
      </c>
      <c r="BK353">
        <v>971.08833333333325</v>
      </c>
      <c r="BL353">
        <v>971.18599999999992</v>
      </c>
    </row>
    <row r="354" spans="6:64" x14ac:dyDescent="0.25">
      <c r="F354">
        <v>110</v>
      </c>
      <c r="G354">
        <v>951</v>
      </c>
      <c r="H354">
        <v>951.5333333333333</v>
      </c>
      <c r="I354">
        <v>952.06666666666672</v>
      </c>
      <c r="J354">
        <v>952.6</v>
      </c>
      <c r="K354">
        <v>953.13333333333333</v>
      </c>
      <c r="L354">
        <v>953.66666666666663</v>
      </c>
      <c r="M354">
        <v>954.2</v>
      </c>
      <c r="N354">
        <v>954.73333333333335</v>
      </c>
      <c r="O354">
        <v>955.26666666666665</v>
      </c>
      <c r="P354">
        <v>955.8</v>
      </c>
      <c r="Q354">
        <v>956.33333333333337</v>
      </c>
      <c r="R354">
        <v>956.86666666666667</v>
      </c>
      <c r="S354">
        <v>957.4</v>
      </c>
      <c r="T354">
        <v>957.93333333333328</v>
      </c>
      <c r="U354">
        <v>958.4666666666667</v>
      </c>
      <c r="V354">
        <v>959</v>
      </c>
      <c r="W354">
        <v>959.40899999999999</v>
      </c>
      <c r="X354">
        <v>959.81799999999998</v>
      </c>
      <c r="Y354">
        <v>960.22699999999998</v>
      </c>
      <c r="Z354">
        <v>960.63599999999997</v>
      </c>
      <c r="AA354">
        <v>961.04500000000007</v>
      </c>
      <c r="AB354">
        <v>961.45400000000006</v>
      </c>
      <c r="AC354">
        <v>961.86300000000006</v>
      </c>
      <c r="AD354">
        <v>962.27200000000005</v>
      </c>
      <c r="AE354">
        <v>962.68100000000004</v>
      </c>
      <c r="AF354">
        <v>963.09</v>
      </c>
      <c r="AG354">
        <v>963.42000000000007</v>
      </c>
      <c r="AH354">
        <v>963.75</v>
      </c>
      <c r="AI354">
        <v>964.08</v>
      </c>
      <c r="AJ354">
        <v>964.41000000000008</v>
      </c>
      <c r="AK354">
        <v>964.74</v>
      </c>
      <c r="AL354">
        <v>965.07</v>
      </c>
      <c r="AM354">
        <v>965.4</v>
      </c>
      <c r="AN354">
        <v>965.73</v>
      </c>
      <c r="AO354">
        <v>965.99833333333333</v>
      </c>
      <c r="AP354">
        <v>966.26666666666665</v>
      </c>
      <c r="AQ354">
        <v>966.53500000000008</v>
      </c>
      <c r="AR354">
        <v>966.8033333333334</v>
      </c>
      <c r="AS354">
        <v>967.07166666666672</v>
      </c>
      <c r="AT354">
        <v>967.34</v>
      </c>
      <c r="AU354">
        <v>967.56000000000006</v>
      </c>
      <c r="AV354">
        <v>967.78000000000009</v>
      </c>
      <c r="AW354">
        <v>968</v>
      </c>
      <c r="AX354">
        <v>968.22</v>
      </c>
      <c r="AY354">
        <v>968.44</v>
      </c>
      <c r="AZ354">
        <v>968.62</v>
      </c>
      <c r="BA354">
        <v>968.8</v>
      </c>
      <c r="BB354">
        <v>968.98</v>
      </c>
      <c r="BC354">
        <v>969.16</v>
      </c>
      <c r="BD354">
        <v>969.31</v>
      </c>
      <c r="BE354">
        <v>969.46</v>
      </c>
      <c r="BF354">
        <v>969.61</v>
      </c>
      <c r="BG354">
        <v>969.73666666666668</v>
      </c>
      <c r="BH354">
        <v>969.86333333333334</v>
      </c>
      <c r="BI354">
        <v>969.99</v>
      </c>
      <c r="BJ354">
        <v>970.0866666666667</v>
      </c>
      <c r="BK354">
        <v>970.18333333333328</v>
      </c>
      <c r="BL354">
        <v>970.28</v>
      </c>
    </row>
    <row r="355" spans="6:64" x14ac:dyDescent="0.25">
      <c r="F355">
        <v>111</v>
      </c>
      <c r="G355">
        <v>950.21</v>
      </c>
      <c r="H355">
        <v>950.73986666666667</v>
      </c>
      <c r="I355">
        <v>951.26973333333342</v>
      </c>
      <c r="J355">
        <v>951.79960000000005</v>
      </c>
      <c r="K355">
        <v>952.32946666666669</v>
      </c>
      <c r="L355">
        <v>952.85933333333332</v>
      </c>
      <c r="M355">
        <v>953.38920000000007</v>
      </c>
      <c r="N355">
        <v>953.91906666666671</v>
      </c>
      <c r="O355">
        <v>954.44893333333334</v>
      </c>
      <c r="P355">
        <v>954.97879999999998</v>
      </c>
      <c r="Q355">
        <v>955.50866666666673</v>
      </c>
      <c r="R355">
        <v>956.03853333333336</v>
      </c>
      <c r="S355">
        <v>956.5684</v>
      </c>
      <c r="T355">
        <v>957.09826666666663</v>
      </c>
      <c r="U355">
        <v>957.62813333333338</v>
      </c>
      <c r="V355">
        <v>958.15800000000002</v>
      </c>
      <c r="W355">
        <v>958.56360000000006</v>
      </c>
      <c r="X355">
        <v>958.9692</v>
      </c>
      <c r="Y355">
        <v>959.37480000000005</v>
      </c>
      <c r="Z355">
        <v>959.78039999999999</v>
      </c>
      <c r="AA355">
        <v>960.18600000000004</v>
      </c>
      <c r="AB355">
        <v>960.59160000000008</v>
      </c>
      <c r="AC355">
        <v>960.99720000000002</v>
      </c>
      <c r="AD355">
        <v>961.40280000000007</v>
      </c>
      <c r="AE355">
        <v>961.80840000000001</v>
      </c>
      <c r="AF355">
        <v>962.21400000000006</v>
      </c>
      <c r="AG355">
        <v>962.54124999999999</v>
      </c>
      <c r="AH355">
        <v>962.86850000000004</v>
      </c>
      <c r="AI355">
        <v>963.19575000000009</v>
      </c>
      <c r="AJ355">
        <v>963.52300000000002</v>
      </c>
      <c r="AK355">
        <v>963.85024999999996</v>
      </c>
      <c r="AL355">
        <v>964.17750000000001</v>
      </c>
      <c r="AM355">
        <v>964.50475000000006</v>
      </c>
      <c r="AN355">
        <v>964.83199999999999</v>
      </c>
      <c r="AO355">
        <v>965.09816666666666</v>
      </c>
      <c r="AP355">
        <v>965.36433333333332</v>
      </c>
      <c r="AQ355">
        <v>965.63049999999998</v>
      </c>
      <c r="AR355">
        <v>965.89666666666676</v>
      </c>
      <c r="AS355">
        <v>966.16283333333342</v>
      </c>
      <c r="AT355">
        <v>966.42900000000009</v>
      </c>
      <c r="AU355">
        <v>966.64740000000006</v>
      </c>
      <c r="AV355">
        <v>966.86580000000004</v>
      </c>
      <c r="AW355">
        <v>967.08420000000012</v>
      </c>
      <c r="AX355">
        <v>967.3026000000001</v>
      </c>
      <c r="AY355">
        <v>967.52100000000007</v>
      </c>
      <c r="AZ355">
        <v>967.69950000000006</v>
      </c>
      <c r="BA355">
        <v>967.87800000000004</v>
      </c>
      <c r="BB355">
        <v>968.05650000000003</v>
      </c>
      <c r="BC355">
        <v>968.23500000000001</v>
      </c>
      <c r="BD355">
        <v>968.38400000000001</v>
      </c>
      <c r="BE355">
        <v>968.53300000000002</v>
      </c>
      <c r="BF355">
        <v>968.68200000000002</v>
      </c>
      <c r="BG355">
        <v>968.8073333333333</v>
      </c>
      <c r="BH355">
        <v>968.93266666666671</v>
      </c>
      <c r="BI355">
        <v>969.05799999999999</v>
      </c>
      <c r="BJ355">
        <v>969.154</v>
      </c>
      <c r="BK355">
        <v>969.25</v>
      </c>
      <c r="BL355">
        <v>969.346</v>
      </c>
    </row>
    <row r="356" spans="6:64" x14ac:dyDescent="0.25">
      <c r="F356">
        <v>112</v>
      </c>
      <c r="G356">
        <v>949.42</v>
      </c>
      <c r="H356">
        <v>949.94639999999993</v>
      </c>
      <c r="I356">
        <v>950.47280000000001</v>
      </c>
      <c r="J356">
        <v>950.99919999999997</v>
      </c>
      <c r="K356">
        <v>951.52559999999994</v>
      </c>
      <c r="L356">
        <v>952.05200000000002</v>
      </c>
      <c r="M356">
        <v>952.57839999999999</v>
      </c>
      <c r="N356">
        <v>953.10479999999995</v>
      </c>
      <c r="O356">
        <v>953.63120000000004</v>
      </c>
      <c r="P356">
        <v>954.1576</v>
      </c>
      <c r="Q356">
        <v>954.68399999999997</v>
      </c>
      <c r="R356">
        <v>955.21040000000005</v>
      </c>
      <c r="S356">
        <v>955.73680000000002</v>
      </c>
      <c r="T356">
        <v>956.26319999999998</v>
      </c>
      <c r="U356">
        <v>956.78960000000006</v>
      </c>
      <c r="V356">
        <v>957.31600000000003</v>
      </c>
      <c r="W356">
        <v>957.71820000000002</v>
      </c>
      <c r="X356">
        <v>958.12040000000002</v>
      </c>
      <c r="Y356">
        <v>958.52260000000001</v>
      </c>
      <c r="Z356">
        <v>958.9248</v>
      </c>
      <c r="AA356">
        <v>959.327</v>
      </c>
      <c r="AB356">
        <v>959.72920000000011</v>
      </c>
      <c r="AC356">
        <v>960.1314000000001</v>
      </c>
      <c r="AD356">
        <v>960.53360000000009</v>
      </c>
      <c r="AE356">
        <v>960.93580000000009</v>
      </c>
      <c r="AF356">
        <v>961.33800000000008</v>
      </c>
      <c r="AG356">
        <v>961.66250000000002</v>
      </c>
      <c r="AH356">
        <v>961.98700000000008</v>
      </c>
      <c r="AI356">
        <v>962.31150000000002</v>
      </c>
      <c r="AJ356">
        <v>962.63599999999997</v>
      </c>
      <c r="AK356">
        <v>962.96050000000002</v>
      </c>
      <c r="AL356">
        <v>963.28499999999997</v>
      </c>
      <c r="AM356">
        <v>963.60950000000003</v>
      </c>
      <c r="AN356">
        <v>963.93399999999997</v>
      </c>
      <c r="AO356">
        <v>964.19799999999998</v>
      </c>
      <c r="AP356">
        <v>964.46199999999999</v>
      </c>
      <c r="AQ356">
        <v>964.726</v>
      </c>
      <c r="AR356">
        <v>964.99</v>
      </c>
      <c r="AS356">
        <v>965.25400000000002</v>
      </c>
      <c r="AT356">
        <v>965.51800000000003</v>
      </c>
      <c r="AU356">
        <v>965.73480000000006</v>
      </c>
      <c r="AV356">
        <v>965.9516000000001</v>
      </c>
      <c r="AW356">
        <v>966.16840000000002</v>
      </c>
      <c r="AX356">
        <v>966.38520000000005</v>
      </c>
      <c r="AY356">
        <v>966.60200000000009</v>
      </c>
      <c r="AZ356">
        <v>966.779</v>
      </c>
      <c r="BA356">
        <v>966.95600000000002</v>
      </c>
      <c r="BB356">
        <v>967.13300000000004</v>
      </c>
      <c r="BC356">
        <v>967.31</v>
      </c>
      <c r="BD356">
        <v>967.45799999999997</v>
      </c>
      <c r="BE356">
        <v>967.60599999999999</v>
      </c>
      <c r="BF356">
        <v>967.75400000000002</v>
      </c>
      <c r="BG356">
        <v>967.87800000000004</v>
      </c>
      <c r="BH356">
        <v>968.00199999999995</v>
      </c>
      <c r="BI356">
        <v>968.12599999999998</v>
      </c>
      <c r="BJ356">
        <v>968.22133333333329</v>
      </c>
      <c r="BK356">
        <v>968.31666666666672</v>
      </c>
      <c r="BL356">
        <v>968.41200000000003</v>
      </c>
    </row>
    <row r="357" spans="6:64" x14ac:dyDescent="0.25">
      <c r="F357">
        <v>113</v>
      </c>
      <c r="G357">
        <v>948.63</v>
      </c>
      <c r="H357">
        <v>949.15293333333329</v>
      </c>
      <c r="I357">
        <v>949.67586666666671</v>
      </c>
      <c r="J357">
        <v>950.19880000000001</v>
      </c>
      <c r="K357">
        <v>950.7217333333333</v>
      </c>
      <c r="L357">
        <v>951.24466666666672</v>
      </c>
      <c r="M357">
        <v>951.76760000000002</v>
      </c>
      <c r="N357">
        <v>952.29053333333331</v>
      </c>
      <c r="O357">
        <v>952.81346666666673</v>
      </c>
      <c r="P357">
        <v>953.33640000000003</v>
      </c>
      <c r="Q357">
        <v>953.85933333333332</v>
      </c>
      <c r="R357">
        <v>954.38226666666674</v>
      </c>
      <c r="S357">
        <v>954.90520000000004</v>
      </c>
      <c r="T357">
        <v>955.42813333333334</v>
      </c>
      <c r="U357">
        <v>955.95106666666675</v>
      </c>
      <c r="V357">
        <v>956.47400000000005</v>
      </c>
      <c r="W357">
        <v>956.8728000000001</v>
      </c>
      <c r="X357">
        <v>957.27160000000003</v>
      </c>
      <c r="Y357">
        <v>957.67039999999997</v>
      </c>
      <c r="Z357">
        <v>958.06920000000002</v>
      </c>
      <c r="AA357">
        <v>958.46800000000007</v>
      </c>
      <c r="AB357">
        <v>958.86680000000001</v>
      </c>
      <c r="AC357">
        <v>959.26559999999995</v>
      </c>
      <c r="AD357">
        <v>959.6644</v>
      </c>
      <c r="AE357">
        <v>960.06320000000005</v>
      </c>
      <c r="AF357">
        <v>960.46199999999999</v>
      </c>
      <c r="AG357">
        <v>960.78375000000005</v>
      </c>
      <c r="AH357">
        <v>961.10550000000001</v>
      </c>
      <c r="AI357">
        <v>961.42724999999996</v>
      </c>
      <c r="AJ357">
        <v>961.74900000000002</v>
      </c>
      <c r="AK357">
        <v>962.07075000000009</v>
      </c>
      <c r="AL357">
        <v>962.39250000000004</v>
      </c>
      <c r="AM357">
        <v>962.71424999999999</v>
      </c>
      <c r="AN357">
        <v>963.03600000000006</v>
      </c>
      <c r="AO357">
        <v>963.29783333333341</v>
      </c>
      <c r="AP357">
        <v>963.55966666666666</v>
      </c>
      <c r="AQ357">
        <v>963.82150000000001</v>
      </c>
      <c r="AR357">
        <v>964.08333333333337</v>
      </c>
      <c r="AS357">
        <v>964.34516666666661</v>
      </c>
      <c r="AT357">
        <v>964.60699999999997</v>
      </c>
      <c r="AU357">
        <v>964.82219999999995</v>
      </c>
      <c r="AV357">
        <v>965.03739999999993</v>
      </c>
      <c r="AW357">
        <v>965.25260000000003</v>
      </c>
      <c r="AX357">
        <v>965.46780000000001</v>
      </c>
      <c r="AY357">
        <v>965.68299999999999</v>
      </c>
      <c r="AZ357">
        <v>965.85850000000005</v>
      </c>
      <c r="BA357">
        <v>966.03399999999999</v>
      </c>
      <c r="BB357">
        <v>966.20949999999993</v>
      </c>
      <c r="BC357">
        <v>966.38499999999999</v>
      </c>
      <c r="BD357">
        <v>966.53200000000004</v>
      </c>
      <c r="BE357">
        <v>966.67899999999997</v>
      </c>
      <c r="BF357">
        <v>966.82600000000002</v>
      </c>
      <c r="BG357">
        <v>966.94866666666667</v>
      </c>
      <c r="BH357">
        <v>967.07133333333331</v>
      </c>
      <c r="BI357">
        <v>967.19399999999996</v>
      </c>
      <c r="BJ357">
        <v>967.28866666666659</v>
      </c>
      <c r="BK357">
        <v>967.38333333333333</v>
      </c>
      <c r="BL357">
        <v>967.47799999999995</v>
      </c>
    </row>
    <row r="358" spans="6:64" x14ac:dyDescent="0.25">
      <c r="F358">
        <v>114</v>
      </c>
      <c r="G358">
        <v>947.84</v>
      </c>
      <c r="H358">
        <v>948.35946666666666</v>
      </c>
      <c r="I358">
        <v>948.87893333333341</v>
      </c>
      <c r="J358">
        <v>949.39840000000004</v>
      </c>
      <c r="K358">
        <v>949.91786666666667</v>
      </c>
      <c r="L358">
        <v>950.43733333333341</v>
      </c>
      <c r="M358">
        <v>950.95680000000004</v>
      </c>
      <c r="N358">
        <v>951.47626666666667</v>
      </c>
      <c r="O358">
        <v>951.99573333333342</v>
      </c>
      <c r="P358">
        <v>952.51520000000005</v>
      </c>
      <c r="Q358">
        <v>953.03466666666668</v>
      </c>
      <c r="R358">
        <v>953.55413333333343</v>
      </c>
      <c r="S358">
        <v>954.07360000000006</v>
      </c>
      <c r="T358">
        <v>954.59306666666669</v>
      </c>
      <c r="U358">
        <v>955.11253333333343</v>
      </c>
      <c r="V358">
        <v>955.63200000000006</v>
      </c>
      <c r="W358">
        <v>956.02740000000006</v>
      </c>
      <c r="X358">
        <v>956.42280000000005</v>
      </c>
      <c r="Y358">
        <v>956.81820000000005</v>
      </c>
      <c r="Z358">
        <v>957.21360000000004</v>
      </c>
      <c r="AA358">
        <v>957.60900000000004</v>
      </c>
      <c r="AB358">
        <v>958.00440000000003</v>
      </c>
      <c r="AC358">
        <v>958.39980000000003</v>
      </c>
      <c r="AD358">
        <v>958.79520000000002</v>
      </c>
      <c r="AE358">
        <v>959.19060000000002</v>
      </c>
      <c r="AF358">
        <v>959.58600000000001</v>
      </c>
      <c r="AG358">
        <v>959.90499999999997</v>
      </c>
      <c r="AH358">
        <v>960.22400000000005</v>
      </c>
      <c r="AI358">
        <v>960.54300000000001</v>
      </c>
      <c r="AJ358">
        <v>960.86200000000008</v>
      </c>
      <c r="AK358">
        <v>961.18100000000004</v>
      </c>
      <c r="AL358">
        <v>961.5</v>
      </c>
      <c r="AM358">
        <v>961.81900000000007</v>
      </c>
      <c r="AN358">
        <v>962.13800000000003</v>
      </c>
      <c r="AO358">
        <v>962.39766666666674</v>
      </c>
      <c r="AP358">
        <v>962.65733333333333</v>
      </c>
      <c r="AQ358">
        <v>962.91700000000003</v>
      </c>
      <c r="AR358">
        <v>963.17666666666673</v>
      </c>
      <c r="AS358">
        <v>963.43633333333332</v>
      </c>
      <c r="AT358">
        <v>963.69600000000003</v>
      </c>
      <c r="AU358">
        <v>963.90960000000007</v>
      </c>
      <c r="AV358">
        <v>964.1232</v>
      </c>
      <c r="AW358">
        <v>964.33680000000004</v>
      </c>
      <c r="AX358">
        <v>964.55039999999997</v>
      </c>
      <c r="AY358">
        <v>964.76400000000001</v>
      </c>
      <c r="AZ358">
        <v>964.93799999999999</v>
      </c>
      <c r="BA358">
        <v>965.11199999999997</v>
      </c>
      <c r="BB358">
        <v>965.28599999999994</v>
      </c>
      <c r="BC358">
        <v>965.45999999999992</v>
      </c>
      <c r="BD358">
        <v>965.60599999999999</v>
      </c>
      <c r="BE358">
        <v>965.75199999999995</v>
      </c>
      <c r="BF358">
        <v>965.89800000000002</v>
      </c>
      <c r="BG358">
        <v>966.01933333333329</v>
      </c>
      <c r="BH358">
        <v>966.14066666666668</v>
      </c>
      <c r="BI358">
        <v>966.26199999999994</v>
      </c>
      <c r="BJ358">
        <v>966.35599999999999</v>
      </c>
      <c r="BK358">
        <v>966.44999999999993</v>
      </c>
      <c r="BL358">
        <v>966.54399999999998</v>
      </c>
    </row>
    <row r="359" spans="6:64" x14ac:dyDescent="0.25">
      <c r="F359">
        <v>115</v>
      </c>
      <c r="G359">
        <v>947.05</v>
      </c>
      <c r="H359">
        <v>947.56599999999992</v>
      </c>
      <c r="I359">
        <v>948.08199999999999</v>
      </c>
      <c r="J359">
        <v>948.59799999999996</v>
      </c>
      <c r="K359">
        <v>949.11399999999992</v>
      </c>
      <c r="L359">
        <v>949.63</v>
      </c>
      <c r="M359">
        <v>950.14599999999996</v>
      </c>
      <c r="N359">
        <v>950.66199999999992</v>
      </c>
      <c r="O359">
        <v>951.178</v>
      </c>
      <c r="P359">
        <v>951.69399999999996</v>
      </c>
      <c r="Q359">
        <v>952.20999999999992</v>
      </c>
      <c r="R359">
        <v>952.726</v>
      </c>
      <c r="S359">
        <v>953.24199999999996</v>
      </c>
      <c r="T359">
        <v>953.75799999999992</v>
      </c>
      <c r="U359">
        <v>954.274</v>
      </c>
      <c r="V359">
        <v>954.79</v>
      </c>
      <c r="W359">
        <v>955.18200000000002</v>
      </c>
      <c r="X359">
        <v>955.57399999999996</v>
      </c>
      <c r="Y359">
        <v>955.96600000000001</v>
      </c>
      <c r="Z359">
        <v>956.35799999999995</v>
      </c>
      <c r="AA359">
        <v>956.75</v>
      </c>
      <c r="AB359">
        <v>957.14200000000005</v>
      </c>
      <c r="AC359">
        <v>957.53399999999999</v>
      </c>
      <c r="AD359">
        <v>957.92600000000004</v>
      </c>
      <c r="AE359">
        <v>958.31799999999998</v>
      </c>
      <c r="AF359">
        <v>958.71</v>
      </c>
      <c r="AG359">
        <v>959.02625</v>
      </c>
      <c r="AH359">
        <v>959.34249999999997</v>
      </c>
      <c r="AI359">
        <v>959.65875000000005</v>
      </c>
      <c r="AJ359">
        <v>959.97500000000002</v>
      </c>
      <c r="AK359">
        <v>960.29124999999999</v>
      </c>
      <c r="AL359">
        <v>960.60750000000007</v>
      </c>
      <c r="AM359">
        <v>960.92375000000004</v>
      </c>
      <c r="AN359">
        <v>961.24</v>
      </c>
      <c r="AO359">
        <v>961.49750000000006</v>
      </c>
      <c r="AP359">
        <v>961.755</v>
      </c>
      <c r="AQ359">
        <v>962.01250000000005</v>
      </c>
      <c r="AR359">
        <v>962.2700000000001</v>
      </c>
      <c r="AS359">
        <v>962.52750000000003</v>
      </c>
      <c r="AT359">
        <v>962.78500000000008</v>
      </c>
      <c r="AU359">
        <v>962.99700000000007</v>
      </c>
      <c r="AV359">
        <v>963.20900000000006</v>
      </c>
      <c r="AW359">
        <v>963.42100000000005</v>
      </c>
      <c r="AX359">
        <v>963.63300000000004</v>
      </c>
      <c r="AY359">
        <v>963.84500000000003</v>
      </c>
      <c r="AZ359">
        <v>964.01750000000004</v>
      </c>
      <c r="BA359">
        <v>964.19</v>
      </c>
      <c r="BB359">
        <v>964.36249999999995</v>
      </c>
      <c r="BC359">
        <v>964.53499999999997</v>
      </c>
      <c r="BD359">
        <v>964.68</v>
      </c>
      <c r="BE359">
        <v>964.82500000000005</v>
      </c>
      <c r="BF359">
        <v>964.97</v>
      </c>
      <c r="BG359">
        <v>965.09</v>
      </c>
      <c r="BH359">
        <v>965.20999999999992</v>
      </c>
      <c r="BI359">
        <v>965.32999999999993</v>
      </c>
      <c r="BJ359">
        <v>965.42333333333329</v>
      </c>
      <c r="BK359">
        <v>965.51666666666665</v>
      </c>
      <c r="BL359">
        <v>965.61</v>
      </c>
    </row>
    <row r="360" spans="6:64" x14ac:dyDescent="0.25">
      <c r="F360">
        <v>116</v>
      </c>
      <c r="G360">
        <v>946.26</v>
      </c>
      <c r="H360">
        <v>946.77253333333329</v>
      </c>
      <c r="I360">
        <v>947.28506666666669</v>
      </c>
      <c r="J360">
        <v>947.79759999999999</v>
      </c>
      <c r="K360">
        <v>948.31013333333328</v>
      </c>
      <c r="L360">
        <v>948.82266666666669</v>
      </c>
      <c r="M360">
        <v>949.33519999999999</v>
      </c>
      <c r="N360">
        <v>949.84773333333328</v>
      </c>
      <c r="O360">
        <v>950.36026666666669</v>
      </c>
      <c r="P360">
        <v>950.87279999999998</v>
      </c>
      <c r="Q360">
        <v>951.38533333333328</v>
      </c>
      <c r="R360">
        <v>951.89786666666669</v>
      </c>
      <c r="S360">
        <v>952.41039999999998</v>
      </c>
      <c r="T360">
        <v>952.92293333333328</v>
      </c>
      <c r="U360">
        <v>953.43546666666668</v>
      </c>
      <c r="V360">
        <v>953.94799999999998</v>
      </c>
      <c r="W360">
        <v>954.33659999999998</v>
      </c>
      <c r="X360">
        <v>954.72519999999997</v>
      </c>
      <c r="Y360">
        <v>955.11379999999997</v>
      </c>
      <c r="Z360">
        <v>955.50239999999997</v>
      </c>
      <c r="AA360">
        <v>955.89100000000008</v>
      </c>
      <c r="AB360">
        <v>956.27960000000007</v>
      </c>
      <c r="AC360">
        <v>956.66820000000007</v>
      </c>
      <c r="AD360">
        <v>957.05680000000007</v>
      </c>
      <c r="AE360">
        <v>957.44540000000006</v>
      </c>
      <c r="AF360">
        <v>957.83400000000006</v>
      </c>
      <c r="AG360">
        <v>958.14750000000004</v>
      </c>
      <c r="AH360">
        <v>958.46100000000001</v>
      </c>
      <c r="AI360">
        <v>958.77449999999999</v>
      </c>
      <c r="AJ360">
        <v>959.08799999999997</v>
      </c>
      <c r="AK360">
        <v>959.40150000000006</v>
      </c>
      <c r="AL360">
        <v>959.71500000000003</v>
      </c>
      <c r="AM360">
        <v>960.02850000000001</v>
      </c>
      <c r="AN360">
        <v>960.34199999999998</v>
      </c>
      <c r="AO360">
        <v>960.59733333333338</v>
      </c>
      <c r="AP360">
        <v>960.85266666666666</v>
      </c>
      <c r="AQ360">
        <v>961.10799999999995</v>
      </c>
      <c r="AR360">
        <v>961.36333333333334</v>
      </c>
      <c r="AS360">
        <v>961.61866666666674</v>
      </c>
      <c r="AT360">
        <v>961.87400000000002</v>
      </c>
      <c r="AU360">
        <v>962.08440000000007</v>
      </c>
      <c r="AV360">
        <v>962.29480000000001</v>
      </c>
      <c r="AW360">
        <v>962.50520000000006</v>
      </c>
      <c r="AX360">
        <v>962.71559999999999</v>
      </c>
      <c r="AY360">
        <v>962.92600000000004</v>
      </c>
      <c r="AZ360">
        <v>963.09699999999998</v>
      </c>
      <c r="BA360">
        <v>963.26800000000003</v>
      </c>
      <c r="BB360">
        <v>963.43900000000008</v>
      </c>
      <c r="BC360">
        <v>963.61</v>
      </c>
      <c r="BD360">
        <v>963.75400000000002</v>
      </c>
      <c r="BE360">
        <v>963.89800000000002</v>
      </c>
      <c r="BF360">
        <v>964.04200000000003</v>
      </c>
      <c r="BG360">
        <v>964.16066666666666</v>
      </c>
      <c r="BH360">
        <v>964.2793333333334</v>
      </c>
      <c r="BI360">
        <v>964.39800000000002</v>
      </c>
      <c r="BJ360">
        <v>964.4906666666667</v>
      </c>
      <c r="BK360">
        <v>964.58333333333337</v>
      </c>
      <c r="BL360">
        <v>964.67600000000004</v>
      </c>
    </row>
    <row r="361" spans="6:64" x14ac:dyDescent="0.25">
      <c r="F361">
        <v>117</v>
      </c>
      <c r="G361">
        <v>945.47</v>
      </c>
      <c r="H361">
        <v>945.97906666666665</v>
      </c>
      <c r="I361">
        <v>946.48813333333339</v>
      </c>
      <c r="J361">
        <v>946.99720000000002</v>
      </c>
      <c r="K361">
        <v>947.50626666666665</v>
      </c>
      <c r="L361">
        <v>948.01533333333339</v>
      </c>
      <c r="M361">
        <v>948.52440000000001</v>
      </c>
      <c r="N361">
        <v>949.03346666666664</v>
      </c>
      <c r="O361">
        <v>949.54253333333338</v>
      </c>
      <c r="P361">
        <v>950.05160000000001</v>
      </c>
      <c r="Q361">
        <v>950.56066666666663</v>
      </c>
      <c r="R361">
        <v>951.06973333333337</v>
      </c>
      <c r="S361">
        <v>951.5788</v>
      </c>
      <c r="T361">
        <v>952.08786666666663</v>
      </c>
      <c r="U361">
        <v>952.59693333333337</v>
      </c>
      <c r="V361">
        <v>953.10599999999999</v>
      </c>
      <c r="W361">
        <v>953.49120000000005</v>
      </c>
      <c r="X361">
        <v>953.87639999999999</v>
      </c>
      <c r="Y361">
        <v>954.26160000000004</v>
      </c>
      <c r="Z361">
        <v>954.64679999999998</v>
      </c>
      <c r="AA361">
        <v>955.03200000000004</v>
      </c>
      <c r="AB361">
        <v>955.41720000000009</v>
      </c>
      <c r="AC361">
        <v>955.80240000000003</v>
      </c>
      <c r="AD361">
        <v>956.18760000000009</v>
      </c>
      <c r="AE361">
        <v>956.57280000000003</v>
      </c>
      <c r="AF361">
        <v>956.95800000000008</v>
      </c>
      <c r="AG361">
        <v>957.26875000000007</v>
      </c>
      <c r="AH361">
        <v>957.57950000000005</v>
      </c>
      <c r="AI361">
        <v>957.89025000000004</v>
      </c>
      <c r="AJ361">
        <v>958.20100000000002</v>
      </c>
      <c r="AK361">
        <v>958.51175000000001</v>
      </c>
      <c r="AL361">
        <v>958.82249999999999</v>
      </c>
      <c r="AM361">
        <v>959.13324999999998</v>
      </c>
      <c r="AN361">
        <v>959.44399999999996</v>
      </c>
      <c r="AO361">
        <v>959.69716666666659</v>
      </c>
      <c r="AP361">
        <v>959.95033333333333</v>
      </c>
      <c r="AQ361">
        <v>960.20349999999996</v>
      </c>
      <c r="AR361">
        <v>960.45666666666659</v>
      </c>
      <c r="AS361">
        <v>960.70983333333334</v>
      </c>
      <c r="AT361">
        <v>960.96299999999997</v>
      </c>
      <c r="AU361">
        <v>961.17179999999996</v>
      </c>
      <c r="AV361">
        <v>961.38059999999996</v>
      </c>
      <c r="AW361">
        <v>961.58940000000007</v>
      </c>
      <c r="AX361">
        <v>961.79820000000007</v>
      </c>
      <c r="AY361">
        <v>962.00700000000006</v>
      </c>
      <c r="AZ361">
        <v>962.17650000000003</v>
      </c>
      <c r="BA361">
        <v>962.346</v>
      </c>
      <c r="BB361">
        <v>962.51549999999997</v>
      </c>
      <c r="BC361">
        <v>962.68499999999995</v>
      </c>
      <c r="BD361">
        <v>962.82799999999997</v>
      </c>
      <c r="BE361">
        <v>962.971</v>
      </c>
      <c r="BF361">
        <v>963.11400000000003</v>
      </c>
      <c r="BG361">
        <v>963.2313333333334</v>
      </c>
      <c r="BH361">
        <v>963.34866666666665</v>
      </c>
      <c r="BI361">
        <v>963.46600000000001</v>
      </c>
      <c r="BJ361">
        <v>963.55799999999999</v>
      </c>
      <c r="BK361">
        <v>963.65000000000009</v>
      </c>
      <c r="BL361">
        <v>963.74200000000008</v>
      </c>
    </row>
    <row r="362" spans="6:64" x14ac:dyDescent="0.25">
      <c r="F362">
        <v>118</v>
      </c>
      <c r="G362">
        <v>944.68000000000006</v>
      </c>
      <c r="H362">
        <v>945.18560000000002</v>
      </c>
      <c r="I362">
        <v>945.69120000000009</v>
      </c>
      <c r="J362">
        <v>946.19680000000005</v>
      </c>
      <c r="K362">
        <v>946.70240000000001</v>
      </c>
      <c r="L362">
        <v>947.20800000000008</v>
      </c>
      <c r="M362">
        <v>947.71360000000004</v>
      </c>
      <c r="N362">
        <v>948.2192</v>
      </c>
      <c r="O362">
        <v>948.72480000000007</v>
      </c>
      <c r="P362">
        <v>949.23040000000003</v>
      </c>
      <c r="Q362">
        <v>949.73599999999999</v>
      </c>
      <c r="R362">
        <v>950.24160000000006</v>
      </c>
      <c r="S362">
        <v>950.74720000000002</v>
      </c>
      <c r="T362">
        <v>951.25279999999998</v>
      </c>
      <c r="U362">
        <v>951.75840000000005</v>
      </c>
      <c r="V362">
        <v>952.26400000000001</v>
      </c>
      <c r="W362">
        <v>952.64580000000001</v>
      </c>
      <c r="X362">
        <v>953.02760000000001</v>
      </c>
      <c r="Y362">
        <v>953.40940000000001</v>
      </c>
      <c r="Z362">
        <v>953.7912</v>
      </c>
      <c r="AA362">
        <v>954.173</v>
      </c>
      <c r="AB362">
        <v>954.5548</v>
      </c>
      <c r="AC362">
        <v>954.9366</v>
      </c>
      <c r="AD362">
        <v>955.3184</v>
      </c>
      <c r="AE362">
        <v>955.7002</v>
      </c>
      <c r="AF362">
        <v>956.08199999999999</v>
      </c>
      <c r="AG362">
        <v>956.39</v>
      </c>
      <c r="AH362">
        <v>956.69799999999998</v>
      </c>
      <c r="AI362">
        <v>957.00599999999997</v>
      </c>
      <c r="AJ362">
        <v>957.31400000000008</v>
      </c>
      <c r="AK362">
        <v>957.62200000000007</v>
      </c>
      <c r="AL362">
        <v>957.93000000000006</v>
      </c>
      <c r="AM362">
        <v>958.23800000000006</v>
      </c>
      <c r="AN362">
        <v>958.54600000000005</v>
      </c>
      <c r="AO362">
        <v>958.79700000000003</v>
      </c>
      <c r="AP362">
        <v>959.048</v>
      </c>
      <c r="AQ362">
        <v>959.29899999999998</v>
      </c>
      <c r="AR362">
        <v>959.55000000000007</v>
      </c>
      <c r="AS362">
        <v>959.80100000000004</v>
      </c>
      <c r="AT362">
        <v>960.05200000000002</v>
      </c>
      <c r="AU362">
        <v>960.25919999999996</v>
      </c>
      <c r="AV362">
        <v>960.46640000000002</v>
      </c>
      <c r="AW362">
        <v>960.67359999999996</v>
      </c>
      <c r="AX362">
        <v>960.88080000000002</v>
      </c>
      <c r="AY362">
        <v>961.08799999999997</v>
      </c>
      <c r="AZ362">
        <v>961.25599999999997</v>
      </c>
      <c r="BA362">
        <v>961.42399999999998</v>
      </c>
      <c r="BB362">
        <v>961.59199999999998</v>
      </c>
      <c r="BC362">
        <v>961.76</v>
      </c>
      <c r="BD362">
        <v>961.90200000000004</v>
      </c>
      <c r="BE362">
        <v>962.04399999999998</v>
      </c>
      <c r="BF362">
        <v>962.18600000000004</v>
      </c>
      <c r="BG362">
        <v>962.30200000000002</v>
      </c>
      <c r="BH362">
        <v>962.41800000000001</v>
      </c>
      <c r="BI362">
        <v>962.53399999999999</v>
      </c>
      <c r="BJ362">
        <v>962.62533333333329</v>
      </c>
      <c r="BK362">
        <v>962.7166666666667</v>
      </c>
      <c r="BL362">
        <v>962.80799999999999</v>
      </c>
    </row>
    <row r="363" spans="6:64" x14ac:dyDescent="0.25">
      <c r="F363">
        <v>119</v>
      </c>
      <c r="G363">
        <v>943.89</v>
      </c>
      <c r="H363">
        <v>944.39213333333328</v>
      </c>
      <c r="I363">
        <v>944.89426666666668</v>
      </c>
      <c r="J363">
        <v>945.39639999999997</v>
      </c>
      <c r="K363">
        <v>945.89853333333338</v>
      </c>
      <c r="L363">
        <v>946.40066666666667</v>
      </c>
      <c r="M363">
        <v>946.90279999999996</v>
      </c>
      <c r="N363">
        <v>947.40493333333336</v>
      </c>
      <c r="O363">
        <v>947.90706666666665</v>
      </c>
      <c r="P363">
        <v>948.40920000000006</v>
      </c>
      <c r="Q363">
        <v>948.91133333333335</v>
      </c>
      <c r="R363">
        <v>949.41346666666664</v>
      </c>
      <c r="S363">
        <v>949.91560000000004</v>
      </c>
      <c r="T363">
        <v>950.41773333333333</v>
      </c>
      <c r="U363">
        <v>950.91986666666674</v>
      </c>
      <c r="V363">
        <v>951.42200000000003</v>
      </c>
      <c r="W363">
        <v>951.80040000000008</v>
      </c>
      <c r="X363">
        <v>952.17880000000002</v>
      </c>
      <c r="Y363">
        <v>952.55719999999997</v>
      </c>
      <c r="Z363">
        <v>952.93560000000002</v>
      </c>
      <c r="AA363">
        <v>953.31400000000008</v>
      </c>
      <c r="AB363">
        <v>953.69240000000002</v>
      </c>
      <c r="AC363">
        <v>954.07079999999996</v>
      </c>
      <c r="AD363">
        <v>954.44920000000002</v>
      </c>
      <c r="AE363">
        <v>954.82760000000007</v>
      </c>
      <c r="AF363">
        <v>955.20600000000002</v>
      </c>
      <c r="AG363">
        <v>955.51125000000002</v>
      </c>
      <c r="AH363">
        <v>955.81650000000002</v>
      </c>
      <c r="AI363">
        <v>956.12175000000002</v>
      </c>
      <c r="AJ363">
        <v>956.42700000000002</v>
      </c>
      <c r="AK363">
        <v>956.73225000000002</v>
      </c>
      <c r="AL363">
        <v>957.03750000000002</v>
      </c>
      <c r="AM363">
        <v>957.34275000000002</v>
      </c>
      <c r="AN363">
        <v>957.64800000000002</v>
      </c>
      <c r="AO363">
        <v>957.89683333333335</v>
      </c>
      <c r="AP363">
        <v>958.14566666666667</v>
      </c>
      <c r="AQ363">
        <v>958.39450000000011</v>
      </c>
      <c r="AR363">
        <v>958.64333333333343</v>
      </c>
      <c r="AS363">
        <v>958.89216666666675</v>
      </c>
      <c r="AT363">
        <v>959.14100000000008</v>
      </c>
      <c r="AU363">
        <v>959.34660000000008</v>
      </c>
      <c r="AV363">
        <v>959.55220000000008</v>
      </c>
      <c r="AW363">
        <v>959.75779999999997</v>
      </c>
      <c r="AX363">
        <v>959.96339999999998</v>
      </c>
      <c r="AY363">
        <v>960.16899999999998</v>
      </c>
      <c r="AZ363">
        <v>960.33549999999991</v>
      </c>
      <c r="BA363">
        <v>960.50199999999995</v>
      </c>
      <c r="BB363">
        <v>960.66849999999999</v>
      </c>
      <c r="BC363">
        <v>960.83499999999992</v>
      </c>
      <c r="BD363">
        <v>960.976</v>
      </c>
      <c r="BE363">
        <v>961.11699999999996</v>
      </c>
      <c r="BF363">
        <v>961.25800000000004</v>
      </c>
      <c r="BG363">
        <v>961.37266666666665</v>
      </c>
      <c r="BH363">
        <v>961.48733333333337</v>
      </c>
      <c r="BI363">
        <v>961.60199999999998</v>
      </c>
      <c r="BJ363">
        <v>961.6926666666667</v>
      </c>
      <c r="BK363">
        <v>961.7833333333333</v>
      </c>
      <c r="BL363">
        <v>961.87400000000002</v>
      </c>
    </row>
    <row r="364" spans="6:64" x14ac:dyDescent="0.25">
      <c r="F364">
        <v>120</v>
      </c>
      <c r="G364">
        <v>943.1</v>
      </c>
      <c r="H364">
        <v>943.59866666666665</v>
      </c>
      <c r="I364">
        <v>944.09733333333338</v>
      </c>
      <c r="J364">
        <v>944.596</v>
      </c>
      <c r="K364">
        <v>945.09466666666674</v>
      </c>
      <c r="L364">
        <v>945.59333333333336</v>
      </c>
      <c r="M364">
        <v>946.09199999999998</v>
      </c>
      <c r="N364">
        <v>946.59066666666672</v>
      </c>
      <c r="O364">
        <v>947.08933333333334</v>
      </c>
      <c r="P364">
        <v>947.58800000000008</v>
      </c>
      <c r="Q364">
        <v>948.0866666666667</v>
      </c>
      <c r="R364">
        <v>948.58533333333332</v>
      </c>
      <c r="S364">
        <v>949.08400000000006</v>
      </c>
      <c r="T364">
        <v>949.58266666666668</v>
      </c>
      <c r="U364">
        <v>950.08133333333342</v>
      </c>
      <c r="V364">
        <v>950.58</v>
      </c>
      <c r="W364">
        <v>950.95500000000004</v>
      </c>
      <c r="X364">
        <v>951.33</v>
      </c>
      <c r="Y364">
        <v>951.70500000000004</v>
      </c>
      <c r="Z364">
        <v>952.08</v>
      </c>
      <c r="AA364">
        <v>952.45500000000004</v>
      </c>
      <c r="AB364">
        <v>952.83</v>
      </c>
      <c r="AC364">
        <v>953.20500000000004</v>
      </c>
      <c r="AD364">
        <v>953.58</v>
      </c>
      <c r="AE364">
        <v>953.95500000000004</v>
      </c>
      <c r="AF364">
        <v>954.33</v>
      </c>
      <c r="AG364">
        <v>954.63250000000005</v>
      </c>
      <c r="AH364">
        <v>954.93500000000006</v>
      </c>
      <c r="AI364">
        <v>955.23750000000007</v>
      </c>
      <c r="AJ364">
        <v>955.54</v>
      </c>
      <c r="AK364">
        <v>955.84249999999997</v>
      </c>
      <c r="AL364">
        <v>956.14499999999998</v>
      </c>
      <c r="AM364">
        <v>956.44749999999999</v>
      </c>
      <c r="AN364">
        <v>956.75</v>
      </c>
      <c r="AO364">
        <v>956.99666666666667</v>
      </c>
      <c r="AP364">
        <v>957.24333333333334</v>
      </c>
      <c r="AQ364">
        <v>957.49</v>
      </c>
      <c r="AR364">
        <v>957.73666666666668</v>
      </c>
      <c r="AS364">
        <v>957.98333333333335</v>
      </c>
      <c r="AT364">
        <v>958.23</v>
      </c>
      <c r="AU364">
        <v>958.43399999999997</v>
      </c>
      <c r="AV364">
        <v>958.63800000000003</v>
      </c>
      <c r="AW364">
        <v>958.84199999999998</v>
      </c>
      <c r="AX364">
        <v>959.04600000000005</v>
      </c>
      <c r="AY364">
        <v>959.25</v>
      </c>
      <c r="AZ364">
        <v>959.41499999999996</v>
      </c>
      <c r="BA364">
        <v>959.57999999999993</v>
      </c>
      <c r="BB364">
        <v>959.745</v>
      </c>
      <c r="BC364">
        <v>959.91</v>
      </c>
      <c r="BD364">
        <v>960.05</v>
      </c>
      <c r="BE364">
        <v>960.19</v>
      </c>
      <c r="BF364">
        <v>960.33</v>
      </c>
      <c r="BG364">
        <v>960.44333333333338</v>
      </c>
      <c r="BH364">
        <v>960.55666666666662</v>
      </c>
      <c r="BI364">
        <v>960.67</v>
      </c>
      <c r="BJ364">
        <v>960.76</v>
      </c>
      <c r="BK364">
        <v>960.85</v>
      </c>
      <c r="BL364">
        <v>960.94</v>
      </c>
    </row>
  </sheetData>
  <phoneticPr fontId="8" type="noConversion"/>
  <pageMargins left="0.7" right="0.7" top="0.75" bottom="0.75" header="0.3" footer="0.3"/>
  <drawing r:id="rId1"/>
  <tableParts count="3">
    <tablePart r:id="rId2"/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F8106"/>
  </sheetPr>
  <dimension ref="A1:AE39"/>
  <sheetViews>
    <sheetView showGridLines="0" showRowColHeaders="0" tabSelected="1" zoomScaleNormal="100" workbookViewId="0">
      <pane ySplit="3" topLeftCell="A4" activePane="bottomLeft" state="frozen"/>
      <selection activeCell="D35" sqref="D35"/>
      <selection pane="bottomLeft" activeCell="E10" sqref="E10"/>
    </sheetView>
  </sheetViews>
  <sheetFormatPr defaultColWidth="0" defaultRowHeight="15" customHeight="1" zeroHeight="1" x14ac:dyDescent="0.2"/>
  <cols>
    <col min="1" max="31" width="9.140625" style="1" customWidth="1"/>
    <col min="32" max="16384" width="9.140625" style="1" hidden="1"/>
  </cols>
  <sheetData>
    <row r="1" s="3" customFormat="1" ht="15" customHeight="1" x14ac:dyDescent="0.2"/>
    <row r="2" s="3" customFormat="1" ht="15" customHeight="1" x14ac:dyDescent="0.2"/>
    <row r="3" s="3" customFormat="1" ht="15" customHeight="1" x14ac:dyDescent="0.2"/>
    <row r="4" ht="15" customHeight="1" x14ac:dyDescent="0.2"/>
    <row r="5" ht="15" customHeight="1" x14ac:dyDescent="0.2"/>
    <row r="6" ht="15" customHeight="1" x14ac:dyDescent="0.2"/>
    <row r="7" ht="15" customHeight="1" x14ac:dyDescent="0.2"/>
    <row r="8" ht="15" customHeight="1" x14ac:dyDescent="0.2"/>
    <row r="9" ht="15" customHeight="1" x14ac:dyDescent="0.2"/>
    <row r="10" ht="15" customHeight="1" x14ac:dyDescent="0.2"/>
    <row r="11" ht="15" customHeight="1" x14ac:dyDescent="0.2"/>
    <row r="12" ht="15" customHeight="1" x14ac:dyDescent="0.2"/>
    <row r="13" ht="15" customHeight="1" x14ac:dyDescent="0.2"/>
    <row r="14" ht="15" customHeight="1" x14ac:dyDescent="0.2"/>
    <row r="15" ht="15" customHeight="1" x14ac:dyDescent="0.2"/>
    <row r="16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s="3" customFormat="1" ht="15" customHeight="1" x14ac:dyDescent="0.2"/>
    <row r="33" s="3" customFormat="1" ht="15" customHeight="1" x14ac:dyDescent="0.2"/>
    <row r="34" s="3" customFormat="1" ht="15" customHeight="1" x14ac:dyDescent="0.2"/>
    <row r="35" s="3" customFormat="1" ht="15" customHeight="1" x14ac:dyDescent="0.2"/>
    <row r="36" s="3" customFormat="1" ht="15" customHeight="1" x14ac:dyDescent="0.2"/>
    <row r="37" s="3" customFormat="1" ht="15" customHeight="1" x14ac:dyDescent="0.2"/>
    <row r="38" s="3" customFormat="1" ht="15" customHeight="1" x14ac:dyDescent="0.2"/>
    <row r="39" s="3" customFormat="1" ht="15" customHeight="1" x14ac:dyDescent="0.2"/>
  </sheetData>
  <sheetProtection algorithmName="SHA-512" hashValue="hbkPHcdGOdV31qAnREcviIHOcyEvC0Wxqa0/AyieFPyNqJV/I5d/814XaqqY1sjix7u9w3GJ+Hh1ZDkzETobvw==" saltValue="fdwIicwbATr2amUu0WLvzw==" spinCount="100000" sheet="1" objects="1" scenarios="1" select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FF9DC-A295-4711-A6C4-F78EE5CF7CA9}">
  <dimension ref="B2:G8"/>
  <sheetViews>
    <sheetView workbookViewId="0">
      <selection activeCell="B6" sqref="B6"/>
    </sheetView>
  </sheetViews>
  <sheetFormatPr defaultRowHeight="15" x14ac:dyDescent="0.25"/>
  <cols>
    <col min="2" max="2" width="26.28515625" customWidth="1"/>
    <col min="4" max="4" width="17" bestFit="1" customWidth="1"/>
  </cols>
  <sheetData>
    <row r="2" spans="2:7" x14ac:dyDescent="0.25">
      <c r="B2" t="s">
        <v>362</v>
      </c>
      <c r="D2" t="s">
        <v>363</v>
      </c>
    </row>
    <row r="3" spans="2:7" x14ac:dyDescent="0.25">
      <c r="B3" t="str">
        <f>"v "&amp;B5</f>
        <v>v 3.10</v>
      </c>
      <c r="D3" t="str" cm="1">
        <f t="array" ref="D3">Table_0[Column3.2.1]</f>
        <v>3.08</v>
      </c>
    </row>
    <row r="4" spans="2:7" ht="15.75" thickBot="1" x14ac:dyDescent="0.3"/>
    <row r="5" spans="2:7" ht="15.75" thickBot="1" x14ac:dyDescent="0.3">
      <c r="B5" s="39" t="s">
        <v>368</v>
      </c>
      <c r="C5" t="b">
        <f>B5=D3</f>
        <v>0</v>
      </c>
    </row>
    <row r="7" spans="2:7" x14ac:dyDescent="0.25">
      <c r="B7" s="40" t="str">
        <f>IF($B$5=$D$3,"Program jest aktualny","")</f>
        <v/>
      </c>
      <c r="D7" s="43" t="str">
        <f>IF($B$5=$D$3,"✓","")</f>
        <v/>
      </c>
    </row>
    <row r="8" spans="2:7" x14ac:dyDescent="0.25">
      <c r="B8" s="40" t="str">
        <f>IF($B$5=$D$3,"","Pobierz aktualny program")</f>
        <v>Pobierz aktualny program</v>
      </c>
      <c r="D8" s="42" t="str">
        <f>IF($B$5=$D$3,"","‼")</f>
        <v>‼</v>
      </c>
      <c r="G8" s="4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DC0C3-D47D-4445-AA64-6A9055FC45E9}">
  <dimension ref="A1:A2"/>
  <sheetViews>
    <sheetView workbookViewId="0">
      <selection activeCell="E7" sqref="E7"/>
    </sheetView>
  </sheetViews>
  <sheetFormatPr defaultRowHeight="15" x14ac:dyDescent="0.25"/>
  <cols>
    <col min="1" max="1" width="14.28515625" bestFit="1" customWidth="1"/>
  </cols>
  <sheetData>
    <row r="1" spans="1:1" x14ac:dyDescent="0.25">
      <c r="A1" t="s">
        <v>365</v>
      </c>
    </row>
    <row r="2" spans="1:1" x14ac:dyDescent="0.25">
      <c r="A2" t="s">
        <v>366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FC17B-09DB-4416-AFB8-B1CE55AA493F}">
  <sheetPr>
    <tabColor rgb="FF738FB4"/>
  </sheetPr>
  <dimension ref="E1:Y162"/>
  <sheetViews>
    <sheetView showGridLines="0" showRowColHeaders="0" zoomScaleNormal="100" zoomScaleSheetLayoutView="100" workbookViewId="0">
      <pane ySplit="3" topLeftCell="A4" activePane="bottomLeft" state="frozen"/>
      <selection activeCell="D35" sqref="D35"/>
      <selection pane="bottomLeft" activeCell="E10" sqref="E10:L11"/>
    </sheetView>
  </sheetViews>
  <sheetFormatPr defaultRowHeight="15" customHeight="1" x14ac:dyDescent="0.2"/>
  <cols>
    <col min="1" max="16384" width="9.140625" style="1"/>
  </cols>
  <sheetData>
    <row r="1" spans="5:25" s="3" customFormat="1" ht="15" customHeight="1" x14ac:dyDescent="0.2"/>
    <row r="2" spans="5:25" s="3" customFormat="1" ht="15" customHeight="1" x14ac:dyDescent="0.2"/>
    <row r="3" spans="5:25" s="3" customFormat="1" ht="15" customHeight="1" x14ac:dyDescent="0.2"/>
    <row r="10" spans="5:25" ht="15" customHeight="1" x14ac:dyDescent="0.25">
      <c r="E10" s="45" t="s">
        <v>8</v>
      </c>
      <c r="F10" s="45"/>
      <c r="G10" s="45"/>
      <c r="H10" s="45"/>
      <c r="I10" s="45"/>
      <c r="J10" s="45"/>
      <c r="K10" s="45"/>
      <c r="L10" s="45"/>
      <c r="X10"/>
    </row>
    <row r="11" spans="5:25" ht="15" customHeight="1" x14ac:dyDescent="0.25">
      <c r="E11" s="45"/>
      <c r="F11" s="45"/>
      <c r="G11" s="45"/>
      <c r="H11" s="45"/>
      <c r="I11" s="45"/>
      <c r="J11" s="45"/>
      <c r="K11" s="45"/>
      <c r="L11" s="45"/>
      <c r="Y11"/>
    </row>
    <row r="12" spans="5:25" ht="15" customHeight="1" x14ac:dyDescent="0.2">
      <c r="E12" s="45" t="s">
        <v>364</v>
      </c>
      <c r="F12" s="45"/>
      <c r="G12" s="45"/>
      <c r="H12" s="45"/>
      <c r="I12" s="45"/>
      <c r="J12" s="45"/>
      <c r="K12" s="45"/>
      <c r="L12" s="45"/>
    </row>
    <row r="13" spans="5:25" ht="15" customHeight="1" x14ac:dyDescent="0.2">
      <c r="E13" s="45"/>
      <c r="F13" s="45"/>
      <c r="G13" s="45"/>
      <c r="H13" s="45"/>
      <c r="I13" s="45"/>
      <c r="J13" s="45"/>
      <c r="K13" s="45"/>
      <c r="L13" s="45"/>
    </row>
    <row r="15" spans="5:25" ht="15" customHeight="1" x14ac:dyDescent="0.25">
      <c r="J15" s="47">
        <v>1800</v>
      </c>
      <c r="K15" s="47"/>
    </row>
    <row r="17" spans="10:11" ht="15" customHeight="1" x14ac:dyDescent="0.25">
      <c r="J17" s="46" t="s">
        <v>59</v>
      </c>
      <c r="K17" s="46"/>
    </row>
    <row r="19" spans="10:11" ht="15" customHeight="1" x14ac:dyDescent="0.25">
      <c r="J19" s="48" t="s">
        <v>49</v>
      </c>
      <c r="K19" s="48"/>
    </row>
    <row r="21" spans="10:11" ht="15" customHeight="1" x14ac:dyDescent="0.25">
      <c r="J21" s="36">
        <v>2</v>
      </c>
    </row>
    <row r="155" s="3" customFormat="1" ht="15" customHeight="1" x14ac:dyDescent="0.2"/>
    <row r="156" s="3" customFormat="1" ht="15" customHeight="1" x14ac:dyDescent="0.2"/>
    <row r="157" s="3" customFormat="1" ht="15" customHeight="1" x14ac:dyDescent="0.2"/>
    <row r="158" s="3" customFormat="1" ht="15" customHeight="1" x14ac:dyDescent="0.2"/>
    <row r="159" s="3" customFormat="1" ht="15" customHeight="1" x14ac:dyDescent="0.2"/>
    <row r="160" s="3" customFormat="1" ht="15" customHeight="1" x14ac:dyDescent="0.2"/>
    <row r="161" s="3" customFormat="1" ht="15" customHeight="1" x14ac:dyDescent="0.2"/>
    <row r="162" s="3" customFormat="1" ht="15" customHeight="1" x14ac:dyDescent="0.2"/>
  </sheetData>
  <sheetProtection algorithmName="SHA-512" hashValue="Xk2zJLir+Qy60fY+wHdQxH0VopHf8p30lZ3njo8rdDeWPeyQg5A2vu4+ZbMr4SVjouuQna86CAkEe6nLA9wz5g==" saltValue="U1iFmAxSuRjDAl7rOiaBHA==" spinCount="100000" sheet="1" objects="1" scenarios="1" selectLockedCells="1"/>
  <protectedRanges>
    <protectedRange algorithmName="SHA-512" hashValue="0dvCUdmQu6OUQyDOEflOXGMtd0f3jteBwME9Usf2w+rHvD286SZZUgBEotUJnDeCwequkbcGDoRF06gODNqXvA==" saltValue="++Y0IDRSYoBUIJtphNmR2A==" spinCount="100000" sqref="J15:K15 J17:K17 J19:K19 J21 E10:L11 E12:L13" name="K.W.1"/>
  </protectedRanges>
  <mergeCells count="5">
    <mergeCell ref="E10:L11"/>
    <mergeCell ref="E12:L13"/>
    <mergeCell ref="J17:K17"/>
    <mergeCell ref="J15:K15"/>
    <mergeCell ref="J19:K19"/>
  </mergeCells>
  <dataValidations count="2">
    <dataValidation type="list" allowBlank="1" showInputMessage="1" showErrorMessage="1" sqref="J19" xr:uid="{376567F3-0AA8-43FD-8CE4-6F97CEB92EC9}">
      <formula1>INDIRECT("DSV_DGF_par_i_gaz[Typ z.b.]")</formula1>
    </dataValidation>
    <dataValidation type="list" allowBlank="1" showInputMessage="1" showErrorMessage="1" sqref="J17:K17" xr:uid="{7F80F9D2-1005-4BEA-AEF7-873302514655}">
      <formula1>INDIRECT("DSV_DGF_par_i_gaz[[#Nagłówki];[2 '[bar']]:[25 '[bar']]]")</formula1>
    </dataValidation>
  </dataValidations>
  <pageMargins left="0.7" right="0.7" top="0.75" bottom="0.75" header="0.3" footer="0.3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Spinner 1">
              <controlPr defaultSize="0" autoPict="0">
                <anchor moveWithCells="1" sizeWithCells="1">
                  <from>
                    <xdr:col>10</xdr:col>
                    <xdr:colOff>304800</xdr:colOff>
                    <xdr:row>13</xdr:row>
                    <xdr:rowOff>133350</xdr:rowOff>
                  </from>
                  <to>
                    <xdr:col>11</xdr:col>
                    <xdr:colOff>238125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Spinner 3">
              <controlPr defaultSize="0" autoPict="0">
                <anchor moveWithCells="1" sizeWithCells="1">
                  <from>
                    <xdr:col>10</xdr:col>
                    <xdr:colOff>304800</xdr:colOff>
                    <xdr:row>19</xdr:row>
                    <xdr:rowOff>133350</xdr:rowOff>
                  </from>
                  <to>
                    <xdr:col>11</xdr:col>
                    <xdr:colOff>238125</xdr:colOff>
                    <xdr:row>21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071CF-F8FD-40C6-8EF4-A57A276E34F0}">
  <sheetPr>
    <tabColor rgb="FF738FB4"/>
  </sheetPr>
  <dimension ref="B3:AB105"/>
  <sheetViews>
    <sheetView topLeftCell="A21" workbookViewId="0">
      <selection activeCell="J10" sqref="J10"/>
    </sheetView>
  </sheetViews>
  <sheetFormatPr defaultRowHeight="15" customHeight="1" x14ac:dyDescent="0.2"/>
  <cols>
    <col min="1" max="1" width="9.140625" style="1"/>
    <col min="2" max="2" width="18.7109375" style="1" bestFit="1" customWidth="1"/>
    <col min="3" max="3" width="17.28515625" style="1" bestFit="1" customWidth="1"/>
    <col min="4" max="16384" width="9.140625" style="1"/>
  </cols>
  <sheetData>
    <row r="3" spans="2:28" ht="15" customHeight="1" x14ac:dyDescent="0.2">
      <c r="B3" s="1" t="s">
        <v>9</v>
      </c>
      <c r="C3" s="1" t="str">
        <f>'K.W.1'!E10</f>
        <v>IMI Hydronic Engineering</v>
      </c>
    </row>
    <row r="4" spans="2:28" ht="15" customHeight="1" x14ac:dyDescent="0.2">
      <c r="B4" s="1" t="s">
        <v>10</v>
      </c>
      <c r="C4" s="1" t="str">
        <f>'K.W.1'!E12</f>
        <v>imię nazwisko</v>
      </c>
    </row>
    <row r="5" spans="2:28" ht="15" customHeight="1" x14ac:dyDescent="0.25">
      <c r="B5" s="1" t="s">
        <v>11</v>
      </c>
      <c r="C5" s="4">
        <f ca="1">NOW()</f>
        <v>45399.654134490738</v>
      </c>
      <c r="V5" s="1" t="s">
        <v>346</v>
      </c>
      <c r="Y5" s="1" t="s">
        <v>315</v>
      </c>
      <c r="Z5" s="1" t="s">
        <v>345</v>
      </c>
      <c r="AA5" s="1" t="s">
        <v>91</v>
      </c>
      <c r="AB5" s="1" t="s">
        <v>347</v>
      </c>
    </row>
    <row r="6" spans="2:28" ht="15" customHeight="1" x14ac:dyDescent="0.2">
      <c r="V6" s="1">
        <v>1</v>
      </c>
      <c r="Y6" s="1">
        <f>ROUND(VLOOKUP(V6,Specific_heat_p[],15,FALSE),2)</f>
        <v>1.34</v>
      </c>
      <c r="Z6" s="1">
        <f>(2/(Y6+1))^(1/(Y6-1))*SQRT(Y6/(Y6+1))</f>
        <v>0.47686760250861254</v>
      </c>
      <c r="AA6" s="1">
        <f>5.46*Z6*SQRT(18.016/(AB6+273.15))</f>
        <v>0.57241015016805985</v>
      </c>
      <c r="AB6" s="1">
        <f>VLOOKUP(V6,Specific_heat_p[],2,FALSE)</f>
        <v>99.605999999999995</v>
      </c>
    </row>
    <row r="7" spans="2:28" ht="15" customHeight="1" x14ac:dyDescent="0.2">
      <c r="B7" s="1" t="s">
        <v>87</v>
      </c>
      <c r="C7" s="1">
        <f>'K.W.1'!J15</f>
        <v>1800</v>
      </c>
      <c r="D7" s="1" t="s">
        <v>135</v>
      </c>
      <c r="J7" s="1" t="str">
        <f>_xlfn.TEXTJOIN(" ",FALSE,"N =",C7,D7)</f>
        <v>N = 1800 [kW]</v>
      </c>
      <c r="V7" s="1">
        <v>2</v>
      </c>
      <c r="Y7" s="1">
        <f>ROUND(VLOOKUP(V7,Specific_heat_p[],15,FALSE),2)</f>
        <v>1.35</v>
      </c>
      <c r="Z7" s="1">
        <f t="shared" ref="Z7:Z70" si="0">(2/(Y7+1))^(1/(Y7-1))*SQRT(Y7/(Y7+1))</f>
        <v>0.4781066262768337</v>
      </c>
      <c r="AA7" s="1">
        <f t="shared" ref="AA7:AA70" si="1">5.46*Z7*SQRT(18.016/(AB7+273.15))</f>
        <v>0.55866503924512867</v>
      </c>
      <c r="AB7" s="1">
        <f>VLOOKUP(V7,Specific_heat_p[],2,FALSE)</f>
        <v>120.21</v>
      </c>
    </row>
    <row r="8" spans="2:28" ht="15" customHeight="1" x14ac:dyDescent="0.25">
      <c r="B8" s="1" t="s">
        <v>55</v>
      </c>
      <c r="C8" s="1" t="str">
        <f>'K.W.1'!J17</f>
        <v>2,5 [bar]</v>
      </c>
      <c r="D8" s="1">
        <f>TRUNC(_xlfn.TEXTBEFORE(C8," ",1,0,0),2)</f>
        <v>2.5</v>
      </c>
      <c r="F8" s="1" t="s">
        <v>137</v>
      </c>
      <c r="G8" s="1" t="s">
        <v>146</v>
      </c>
      <c r="J8" s="1" t="str">
        <f>_xlfn.TEXTJOIN(" ",FALSE,F8,C29,D29)</f>
        <v>ciepło parowania dla powiększonego o 10% ciśnienia manometrycznego p₁= 2,75 [bar]</v>
      </c>
      <c r="V8" s="1">
        <v>3</v>
      </c>
      <c r="Y8" s="1">
        <f>ROUND(VLOOKUP(V8,Specific_heat_p[],15,FALSE),2)</f>
        <v>1.35</v>
      </c>
      <c r="Z8" s="1">
        <f t="shared" si="0"/>
        <v>0.4781066262768337</v>
      </c>
      <c r="AA8" s="1">
        <f t="shared" si="1"/>
        <v>0.54944664293087464</v>
      </c>
      <c r="AB8" s="1">
        <f>VLOOKUP(V8,Specific_heat_p[],2,FALSE)</f>
        <v>133.52000000000001</v>
      </c>
    </row>
    <row r="9" spans="2:28" ht="15" customHeight="1" x14ac:dyDescent="0.2">
      <c r="B9" s="1" t="s">
        <v>56</v>
      </c>
      <c r="C9" s="1" t="str">
        <f>'K.W.1'!J19</f>
        <v>DSV 25 DGF</v>
      </c>
      <c r="F9" s="1" t="s">
        <v>297</v>
      </c>
      <c r="G9" s="1" t="s">
        <v>146</v>
      </c>
      <c r="J9" s="1" t="str">
        <f>_xlfn.TEXTJOIN(" ",FALSE,F9,C9,C8,E18)</f>
        <v>Do obliczeń przyjęto zawór bezpieczeństwa IMI PNEUMATEX: DSV 25 DGF 2,5 [bar] A = 415,48 [mm²]</v>
      </c>
      <c r="V9" s="1">
        <v>4</v>
      </c>
      <c r="Y9" s="1">
        <f>ROUND(VLOOKUP(V9,Specific_heat_p[],15,FALSE),2)</f>
        <v>1.36</v>
      </c>
      <c r="Z9" s="1">
        <f t="shared" si="0"/>
        <v>0.47933728335351217</v>
      </c>
      <c r="AA9" s="1">
        <f t="shared" si="1"/>
        <v>0.54415174321690729</v>
      </c>
      <c r="AB9" s="1">
        <f>VLOOKUP(V9,Specific_heat_p[],2,FALSE)</f>
        <v>143.61000000000001</v>
      </c>
    </row>
    <row r="10" spans="2:28" ht="15" customHeight="1" x14ac:dyDescent="0.2">
      <c r="B10" s="1" t="s">
        <v>57</v>
      </c>
      <c r="C10" s="1">
        <f>'K.W.1'!J21</f>
        <v>2</v>
      </c>
      <c r="D10" s="1" t="s">
        <v>141</v>
      </c>
      <c r="F10" s="1" t="s">
        <v>140</v>
      </c>
      <c r="G10" s="1" t="s">
        <v>146</v>
      </c>
      <c r="J10" s="1" t="str">
        <f>_xlfn.TEXTJOIN(" ",FALSE,F10,C10,D10)</f>
        <v>Przyjęta do obliczeń ilość zaworów bezpieczeństwa: 2 szt.</v>
      </c>
      <c r="V10" s="1">
        <v>5</v>
      </c>
      <c r="Y10" s="1">
        <f>ROUND(VLOOKUP(V10,Specific_heat_p[],15,FALSE),2)</f>
        <v>1.37</v>
      </c>
      <c r="Z10" s="1">
        <f t="shared" si="0"/>
        <v>0.48055967569223851</v>
      </c>
      <c r="AA10" s="1">
        <f t="shared" si="1"/>
        <v>0.54023772649113466</v>
      </c>
      <c r="AB10" s="1">
        <f>VLOOKUP(V10,Specific_heat_p[],2,FALSE)</f>
        <v>151.83000000000001</v>
      </c>
    </row>
    <row r="11" spans="2:28" ht="15" customHeight="1" x14ac:dyDescent="0.25">
      <c r="B11" s="1" t="s">
        <v>36</v>
      </c>
      <c r="C11" s="1">
        <f>VLOOKUP($F$11,Tabele_parowe[],5,FALSE)</f>
        <v>2140.5</v>
      </c>
      <c r="D11" s="1" t="s">
        <v>136</v>
      </c>
      <c r="F11" s="33">
        <f>D8+D8*0.1</f>
        <v>2.75</v>
      </c>
      <c r="G11" s="19" t="s">
        <v>130</v>
      </c>
      <c r="J11" s="1" t="str">
        <f>_xlfn.TEXTJOIN(" ",FALSE,B11,"=",C11,D11)</f>
        <v>r = 2140,5 [kJ/kg]</v>
      </c>
      <c r="V11" s="1">
        <v>6</v>
      </c>
      <c r="Y11" s="1">
        <f>ROUND(VLOOKUP(V11,Specific_heat_p[],15,FALSE),2)</f>
        <v>1.38</v>
      </c>
      <c r="Z11" s="1">
        <f t="shared" si="0"/>
        <v>0.48177390338011022</v>
      </c>
      <c r="AA11" s="1">
        <f t="shared" si="1"/>
        <v>0.53719663150986885</v>
      </c>
      <c r="AB11" s="1">
        <f>VLOOKUP(V11,Specific_heat_p[],2,FALSE)</f>
        <v>158.83000000000001</v>
      </c>
    </row>
    <row r="12" spans="2:28" ht="15" customHeight="1" x14ac:dyDescent="0.25">
      <c r="F12" s="33"/>
      <c r="G12" s="19"/>
      <c r="V12" s="1">
        <v>7</v>
      </c>
      <c r="Y12" s="1">
        <f>ROUND(VLOOKUP(V12,Specific_heat_p[],15,FALSE),2)</f>
        <v>1.39</v>
      </c>
      <c r="Z12" s="1">
        <f t="shared" si="0"/>
        <v>0.48298006468412619</v>
      </c>
      <c r="AA12" s="1">
        <f t="shared" si="1"/>
        <v>0.53476676425703507</v>
      </c>
      <c r="AB12" s="1">
        <f>VLOOKUP(V12,Specific_heat_p[],2,FALSE)</f>
        <v>164.95</v>
      </c>
    </row>
    <row r="13" spans="2:28" ht="15" customHeight="1" x14ac:dyDescent="0.25">
      <c r="B13" s="35" t="s">
        <v>315</v>
      </c>
      <c r="C13" s="35">
        <f>ROUND(VLOOKUP(D8,Specific_heat_p[],15,FALSE),2)</f>
        <v>1.35</v>
      </c>
      <c r="F13" s="33"/>
      <c r="G13" s="19"/>
      <c r="V13" s="1">
        <v>8</v>
      </c>
      <c r="Y13" s="1">
        <f>ROUND(VLOOKUP(V13,Specific_heat_p[],15,FALSE),2)</f>
        <v>1.39</v>
      </c>
      <c r="Z13" s="1">
        <f t="shared" si="0"/>
        <v>0.48298006468412619</v>
      </c>
      <c r="AA13" s="1">
        <f t="shared" si="1"/>
        <v>0.53146521805916436</v>
      </c>
      <c r="AB13" s="1">
        <f>VLOOKUP(V13,Specific_heat_p[],2,FALSE)</f>
        <v>170.41</v>
      </c>
    </row>
    <row r="14" spans="2:28" ht="15" customHeight="1" x14ac:dyDescent="0.25">
      <c r="B14" s="35" t="s">
        <v>355</v>
      </c>
      <c r="C14" s="35">
        <f>(2/(C13+1))^(1/(C13-1))*SQRT(C13/(C13+1))</f>
        <v>0.4781066262768337</v>
      </c>
      <c r="D14" s="1">
        <v>10</v>
      </c>
      <c r="F14" s="33"/>
      <c r="G14" s="19"/>
      <c r="V14" s="1">
        <v>9</v>
      </c>
      <c r="Y14" s="1">
        <f>ROUND(VLOOKUP(V14,Specific_heat_p[],15,FALSE),2)</f>
        <v>1.4</v>
      </c>
      <c r="Z14" s="1">
        <f t="shared" si="0"/>
        <v>0.48417825609610854</v>
      </c>
      <c r="AA14" s="1">
        <f t="shared" si="1"/>
        <v>0.52984139742316438</v>
      </c>
      <c r="AB14" s="1">
        <f>VLOOKUP(V14,Specific_heat_p[],2,FALSE)</f>
        <v>175.35</v>
      </c>
    </row>
    <row r="15" spans="2:28" ht="15" customHeight="1" x14ac:dyDescent="0.25">
      <c r="F15" s="33"/>
      <c r="G15" s="19"/>
      <c r="V15" s="1">
        <v>10</v>
      </c>
      <c r="Y15" s="1">
        <f>ROUND(VLOOKUP(V15,Specific_heat_p[],15,FALSE),2)</f>
        <v>1.41</v>
      </c>
      <c r="Z15" s="1">
        <f t="shared" si="0"/>
        <v>0.48536857237621839</v>
      </c>
      <c r="AA15" s="1">
        <f t="shared" si="1"/>
        <v>0.52848175732353575</v>
      </c>
      <c r="AB15" s="1">
        <f>VLOOKUP(V15,Specific_heat_p[],2,FALSE)</f>
        <v>179.88</v>
      </c>
    </row>
    <row r="16" spans="2:28" ht="15" customHeight="1" x14ac:dyDescent="0.2">
      <c r="B16" s="1" t="s">
        <v>91</v>
      </c>
      <c r="C16" s="1">
        <f>VLOOKUP($D$8,Woda_prapetry[],3,FALSE)</f>
        <v>0.53500000000000003</v>
      </c>
      <c r="E16" s="35">
        <f>5.46*C14*SQRT(18.016/(VLOOKUP(D8,Specific_heat_p[],2,FALSE)+273.15))</f>
        <v>0.55362131542839343</v>
      </c>
      <c r="F16" s="35">
        <f>5.46*C14*SQRT(18.06/140)</f>
        <v>0.93758847580812299</v>
      </c>
      <c r="V16" s="1">
        <v>11</v>
      </c>
      <c r="Y16" s="1">
        <f>ROUND(VLOOKUP(V16,Specific_heat_p[],15,FALSE),2)</f>
        <v>1.41</v>
      </c>
      <c r="Z16" s="1">
        <f t="shared" si="0"/>
        <v>0.48536857237621839</v>
      </c>
      <c r="AA16" s="1">
        <f t="shared" si="1"/>
        <v>0.52606041267266435</v>
      </c>
      <c r="AB16" s="1">
        <f>VLOOKUP(V16,Specific_heat_p[],2,FALSE)</f>
        <v>184.06</v>
      </c>
    </row>
    <row r="17" spans="2:28" ht="15" customHeight="1" x14ac:dyDescent="0.2">
      <c r="B17" s="1" t="s">
        <v>120</v>
      </c>
      <c r="C17" s="1">
        <f>(INDEX(DSV_DGF_par_i_gaz[],MATCH($C$9,DSV_DGF_par_i_gaz[Typ z.b.],0),MATCH($C$8,DSV_DGF_par_i_gaz[#Headers],0)))*0.9</f>
        <v>0.56700000000000006</v>
      </c>
      <c r="V17" s="1">
        <v>12</v>
      </c>
      <c r="Y17" s="1">
        <f>ROUND(VLOOKUP(V17,Specific_heat_p[],15,FALSE),2)</f>
        <v>1.42</v>
      </c>
      <c r="Z17" s="1">
        <f t="shared" si="0"/>
        <v>0.48655110659511219</v>
      </c>
      <c r="AA17" s="1">
        <f t="shared" si="1"/>
        <v>0.52510726092522719</v>
      </c>
      <c r="AB17" s="1">
        <f>VLOOKUP(V17,Specific_heat_p[],2,FALSE)</f>
        <v>187.96</v>
      </c>
    </row>
    <row r="18" spans="2:28" ht="15" customHeight="1" x14ac:dyDescent="0.25">
      <c r="B18" s="1" t="s">
        <v>121</v>
      </c>
      <c r="C18" s="1">
        <f>VLOOKUP($C$9,DSV_DGF_par_i_gaz[],2,FALSE)</f>
        <v>415.48</v>
      </c>
      <c r="D18" s="1" t="s">
        <v>144</v>
      </c>
      <c r="E18" s="1" t="str">
        <f>B18&amp;" = "&amp;C18&amp;" "&amp;D18</f>
        <v>A = 415,48 [mm²]</v>
      </c>
      <c r="H18" s="1" t="str">
        <f>"x"&amp;C10</f>
        <v>x2</v>
      </c>
      <c r="I18" s="1">
        <f>C18*C10</f>
        <v>830.96</v>
      </c>
      <c r="V18" s="1">
        <v>13</v>
      </c>
      <c r="Y18" s="1">
        <f>ROUND(VLOOKUP(V18,Specific_heat_p[],15,FALSE),2)</f>
        <v>1.43</v>
      </c>
      <c r="Z18" s="1">
        <f t="shared" si="0"/>
        <v>0.48772595017479259</v>
      </c>
      <c r="AA18" s="1">
        <f t="shared" si="1"/>
        <v>0.52430982204243359</v>
      </c>
      <c r="AB18" s="1">
        <f>VLOOKUP(V18,Specific_heat_p[],2,FALSE)</f>
        <v>191.6</v>
      </c>
    </row>
    <row r="19" spans="2:28" ht="15" customHeight="1" x14ac:dyDescent="0.2">
      <c r="B19" s="1" t="s">
        <v>304</v>
      </c>
      <c r="C19" s="1">
        <f>VLOOKUP($D$8,Woda_prapetry[],4,FALSE)</f>
        <v>584.29999999999995</v>
      </c>
      <c r="V19" s="1">
        <v>14</v>
      </c>
      <c r="Y19" s="1">
        <f>ROUND(VLOOKUP(V19,Specific_heat_p[],15,FALSE),2)</f>
        <v>1.44</v>
      </c>
      <c r="Z19" s="1">
        <f t="shared" si="0"/>
        <v>0.48889319292820377</v>
      </c>
      <c r="AA19" s="1">
        <f t="shared" si="1"/>
        <v>0.52363028052240501</v>
      </c>
      <c r="AB19" s="1">
        <f>VLOOKUP(V19,Specific_heat_p[],2,FALSE)</f>
        <v>195.04</v>
      </c>
    </row>
    <row r="20" spans="2:28" ht="15" customHeight="1" x14ac:dyDescent="0.2">
      <c r="B20" s="1" t="s">
        <v>122</v>
      </c>
      <c r="C20" s="1">
        <f>(INDEX(DSV_DGF_ciecz[],MATCH($C$9,DSV_DGF_ciecz[Typ z.b.],0),MATCH($C$8,DSV_DGF_ciecz[#Headers],0)))*0.9</f>
        <v>0.38700000000000001</v>
      </c>
      <c r="V20" s="1">
        <v>15</v>
      </c>
      <c r="Y20" s="1">
        <f>ROUND(VLOOKUP(V20,Specific_heat_p[],15,FALSE),2)</f>
        <v>1.44</v>
      </c>
      <c r="Z20" s="1">
        <f t="shared" si="0"/>
        <v>0.48889319292820377</v>
      </c>
      <c r="AA20" s="1">
        <f t="shared" si="1"/>
        <v>0.52182226516764407</v>
      </c>
      <c r="AB20" s="1">
        <f>VLOOKUP(V20,Specific_heat_p[],2,FALSE)</f>
        <v>198.29</v>
      </c>
    </row>
    <row r="21" spans="2:28" ht="15" customHeight="1" x14ac:dyDescent="0.25">
      <c r="B21" s="1" t="s">
        <v>123</v>
      </c>
      <c r="C21" s="1">
        <f>ROUND(VLOOKUP($D$8,Woda_prapetry[],5,FALSE),2)</f>
        <v>927.1</v>
      </c>
      <c r="D21" s="1" t="s">
        <v>143</v>
      </c>
      <c r="E21" s="1" t="str">
        <f>_xlfn.TEXTJOIN("  ",FALSE,C21,D21)</f>
        <v>927,1  [kg/m³]</v>
      </c>
      <c r="V21" s="1">
        <v>16</v>
      </c>
      <c r="Y21" s="1">
        <f>ROUND(VLOOKUP(V21,Specific_heat_p[],15,FALSE),2)</f>
        <v>1.45</v>
      </c>
      <c r="Z21" s="1">
        <f t="shared" si="0"/>
        <v>0.4900529230976195</v>
      </c>
      <c r="AA21" s="1">
        <f t="shared" si="1"/>
        <v>0.52135981330568848</v>
      </c>
      <c r="AB21" s="1">
        <f>VLOOKUP(V21,Specific_heat_p[],2,FALSE)</f>
        <v>201.37</v>
      </c>
    </row>
    <row r="22" spans="2:28" ht="15" customHeight="1" x14ac:dyDescent="0.2">
      <c r="V22" s="1">
        <v>17</v>
      </c>
      <c r="Y22" s="1">
        <f>ROUND(VLOOKUP(V22,Specific_heat_p[],15,FALSE),2)</f>
        <v>1.46</v>
      </c>
      <c r="Z22" s="1">
        <f t="shared" si="0"/>
        <v>0.49120522739186367</v>
      </c>
      <c r="AA22" s="1">
        <f t="shared" si="1"/>
        <v>0.52097431504847347</v>
      </c>
      <c r="AB22" s="1">
        <f>VLOOKUP(V22,Specific_heat_p[],2,FALSE)</f>
        <v>204.31</v>
      </c>
    </row>
    <row r="23" spans="2:28" ht="15" customHeight="1" x14ac:dyDescent="0.2">
      <c r="V23" s="1">
        <v>18</v>
      </c>
      <c r="Y23" s="1">
        <f>ROUND(VLOOKUP(V23,Specific_heat_p[],15,FALSE),2)</f>
        <v>1.46</v>
      </c>
      <c r="Z23" s="1">
        <f t="shared" si="0"/>
        <v>0.49120522739186367</v>
      </c>
      <c r="AA23" s="1">
        <f t="shared" si="1"/>
        <v>0.5194534092236367</v>
      </c>
      <c r="AB23" s="1">
        <f>VLOOKUP(V23,Specific_heat_p[],2,FALSE)</f>
        <v>207.11</v>
      </c>
    </row>
    <row r="24" spans="2:28" ht="15" customHeight="1" x14ac:dyDescent="0.2">
      <c r="V24" s="1">
        <v>19</v>
      </c>
      <c r="Y24" s="1">
        <f>ROUND(VLOOKUP(V24,Specific_heat_p[],15,FALSE),2)</f>
        <v>1.47</v>
      </c>
      <c r="Z24" s="1">
        <f t="shared" si="0"/>
        <v>0.49235019102241029</v>
      </c>
      <c r="AA24" s="1">
        <f t="shared" si="1"/>
        <v>0.51921215965456557</v>
      </c>
      <c r="AB24" s="1">
        <f>VLOOKUP(V24,Specific_heat_p[],2,FALSE)</f>
        <v>209.8</v>
      </c>
    </row>
    <row r="25" spans="2:28" ht="15" customHeight="1" x14ac:dyDescent="0.2">
      <c r="B25" s="1" t="s">
        <v>125</v>
      </c>
      <c r="C25" s="1">
        <f>ROUND(3600*(C7/C11),2)</f>
        <v>3027.33</v>
      </c>
      <c r="D25" s="1" t="s">
        <v>127</v>
      </c>
      <c r="F25" s="1" t="s">
        <v>138</v>
      </c>
      <c r="J25" s="1" t="str">
        <f>_xlfn.TEXTJOIN(" ",TRUE,F25,C25,D25)</f>
        <v>m ≥ 3027,33 [kg/h]</v>
      </c>
      <c r="V25" s="1">
        <v>20</v>
      </c>
      <c r="Y25" s="1">
        <f>ROUND(VLOOKUP(V25,Specific_heat_p[],15,FALSE),2)</f>
        <v>1.48</v>
      </c>
      <c r="Z25" s="1">
        <f t="shared" si="0"/>
        <v>0.49348789773840479</v>
      </c>
      <c r="AA25" s="1">
        <f t="shared" si="1"/>
        <v>0.5190274189343923</v>
      </c>
      <c r="AB25" s="1">
        <f>VLOOKUP(V25,Specific_heat_p[],2,FALSE)</f>
        <v>212.38</v>
      </c>
    </row>
    <row r="26" spans="2:28" ht="15" customHeight="1" x14ac:dyDescent="0.2">
      <c r="B26" s="1" t="s">
        <v>126</v>
      </c>
      <c r="C26" s="1">
        <f>ROUND(C25/C10,3)</f>
        <v>1513.665</v>
      </c>
      <c r="D26" s="1" t="s">
        <v>127</v>
      </c>
      <c r="F26" s="1" t="s">
        <v>139</v>
      </c>
      <c r="J26" s="1" t="str">
        <f>_xlfn.TEXTJOIN(" ",TRUE,C26,D26)</f>
        <v>1513,665 [kg/h]</v>
      </c>
      <c r="V26" s="1">
        <v>21</v>
      </c>
      <c r="Y26" s="1">
        <f>ROUND(VLOOKUP(V26,Specific_heat_p[],15,FALSE),2)</f>
        <v>1.49</v>
      </c>
      <c r="Z26" s="1">
        <f t="shared" si="0"/>
        <v>0.49461842986064325</v>
      </c>
      <c r="AA26" s="1">
        <f t="shared" si="1"/>
        <v>0.51889294154686649</v>
      </c>
      <c r="AB26" s="1">
        <f>VLOOKUP(V26,Specific_heat_p[],2,FALSE)</f>
        <v>214.86</v>
      </c>
    </row>
    <row r="27" spans="2:28" ht="15" customHeight="1" x14ac:dyDescent="0.2">
      <c r="B27" s="1" t="s">
        <v>305</v>
      </c>
      <c r="C27" s="1">
        <v>417.5</v>
      </c>
      <c r="D27" s="1" t="s">
        <v>34</v>
      </c>
      <c r="V27" s="1">
        <v>22</v>
      </c>
      <c r="Y27" s="1">
        <f>ROUND(VLOOKUP(V27,Specific_heat_p[],15,FALSE),2)</f>
        <v>1.49</v>
      </c>
      <c r="Z27" s="1">
        <f t="shared" si="0"/>
        <v>0.49461842986064325</v>
      </c>
      <c r="AA27" s="1">
        <f t="shared" si="1"/>
        <v>0.51762696599750002</v>
      </c>
      <c r="AB27" s="1">
        <f>VLOOKUP(V27,Specific_heat_p[],2,FALSE)</f>
        <v>217.25</v>
      </c>
    </row>
    <row r="28" spans="2:28" ht="15" customHeight="1" x14ac:dyDescent="0.2">
      <c r="B28" s="1" t="s">
        <v>92</v>
      </c>
      <c r="C28" s="1">
        <v>1</v>
      </c>
      <c r="V28" s="1">
        <v>23</v>
      </c>
      <c r="Y28" s="1">
        <f>ROUND(VLOOKUP(V28,Specific_heat_p[],15,FALSE),2)</f>
        <v>1.5</v>
      </c>
      <c r="Z28" s="1">
        <f t="shared" si="0"/>
        <v>0.49574186831454947</v>
      </c>
      <c r="AA28" s="1">
        <f t="shared" si="1"/>
        <v>0.5175850696211487</v>
      </c>
      <c r="AB28" s="1">
        <f>VLOOKUP(V28,Specific_heat_p[],2,FALSE)</f>
        <v>219.56</v>
      </c>
    </row>
    <row r="29" spans="2:28" ht="15" customHeight="1" x14ac:dyDescent="0.2">
      <c r="B29" s="1" t="s">
        <v>128</v>
      </c>
      <c r="C29" s="1">
        <f>D8*1.1</f>
        <v>2.75</v>
      </c>
      <c r="D29" s="1" t="s">
        <v>130</v>
      </c>
      <c r="E29" s="1">
        <f>C29*0.1</f>
        <v>0.27500000000000002</v>
      </c>
      <c r="F29" s="1" t="s">
        <v>131</v>
      </c>
      <c r="G29" s="1" t="str">
        <f>_xlfn.TEXTJOIN(" ",FALSE,E29,F29)</f>
        <v>0,275 [MPa]</v>
      </c>
      <c r="V29" s="1">
        <v>24</v>
      </c>
      <c r="Y29" s="1">
        <f>ROUND(VLOOKUP(V29,Specific_heat_p[],15,FALSE),2)</f>
        <v>1.51</v>
      </c>
      <c r="Z29" s="1">
        <f t="shared" si="0"/>
        <v>0.49685829266218107</v>
      </c>
      <c r="AA29" s="1">
        <f t="shared" si="1"/>
        <v>0.5175807254581023</v>
      </c>
      <c r="AB29" s="1">
        <f>VLOOKUP(V29,Specific_heat_p[],2,FALSE)</f>
        <v>221.79</v>
      </c>
    </row>
    <row r="30" spans="2:28" ht="15" customHeight="1" x14ac:dyDescent="0.2">
      <c r="B30" s="1" t="s">
        <v>129</v>
      </c>
      <c r="C30" s="1">
        <v>0</v>
      </c>
      <c r="D30" s="1" t="s">
        <v>130</v>
      </c>
      <c r="E30" s="1">
        <f>C30*0.1</f>
        <v>0</v>
      </c>
      <c r="F30" s="1" t="s">
        <v>131</v>
      </c>
      <c r="G30" s="1" t="str">
        <f>_xlfn.TEXTJOIN(" ",FALSE,E30,F30)</f>
        <v>0 [MPa]</v>
      </c>
      <c r="V30" s="1">
        <v>25</v>
      </c>
      <c r="Y30" s="1">
        <f>ROUND(VLOOKUP(V30,Specific_heat_p[],15,FALSE),2)</f>
        <v>1.51</v>
      </c>
      <c r="Z30" s="1">
        <f t="shared" si="0"/>
        <v>0.49685829266218107</v>
      </c>
      <c r="AA30" s="1">
        <f t="shared" si="1"/>
        <v>0.51645500480947237</v>
      </c>
      <c r="AB30" s="1">
        <f>VLOOKUP(V30,Specific_heat_p[],2,FALSE)</f>
        <v>223.95</v>
      </c>
    </row>
    <row r="31" spans="2:28" ht="15" customHeight="1" x14ac:dyDescent="0.2">
      <c r="V31" s="1">
        <v>26</v>
      </c>
      <c r="Y31" s="1">
        <f>ROUND(VLOOKUP(V31,Specific_heat_p[],15,FALSE),2)</f>
        <v>1.52</v>
      </c>
      <c r="Z31" s="1">
        <f t="shared" si="0"/>
        <v>0.49796778113330825</v>
      </c>
      <c r="AA31" s="1">
        <f t="shared" si="1"/>
        <v>0.51651838620895918</v>
      </c>
      <c r="AB31" s="1">
        <f>VLOOKUP(V31,Specific_heat_p[],2,FALSE)</f>
        <v>226.05</v>
      </c>
    </row>
    <row r="32" spans="2:28" ht="15" customHeight="1" x14ac:dyDescent="0.2">
      <c r="B32" s="1" t="s">
        <v>132</v>
      </c>
      <c r="C32" s="1">
        <f>ROUND(((C19-C27)/C11),2)</f>
        <v>0.08</v>
      </c>
      <c r="V32" s="1">
        <v>27</v>
      </c>
      <c r="Y32" s="1">
        <f>ROUND(VLOOKUP(V32,Specific_heat_p[],15,FALSE),2)</f>
        <v>1.53</v>
      </c>
      <c r="Z32" s="1">
        <f t="shared" si="0"/>
        <v>0.49907041065558932</v>
      </c>
      <c r="AA32" s="1">
        <f t="shared" si="1"/>
        <v>0.51661275273918994</v>
      </c>
      <c r="AB32" s="1">
        <f>VLOOKUP(V32,Specific_heat_p[],2,FALSE)</f>
        <v>228.08</v>
      </c>
    </row>
    <row r="33" spans="2:28" ht="15" customHeight="1" x14ac:dyDescent="0.2">
      <c r="V33" s="1">
        <v>28</v>
      </c>
      <c r="Y33" s="1">
        <f>ROUND(VLOOKUP(V33,Specific_heat_p[],15,FALSE),2)</f>
        <v>1.54</v>
      </c>
      <c r="Z33" s="1">
        <f t="shared" si="0"/>
        <v>0.50016625688387895</v>
      </c>
      <c r="AA33" s="1">
        <f t="shared" si="1"/>
        <v>0.51672751416037144</v>
      </c>
      <c r="AB33" s="1">
        <f>VLOOKUP(V33,Specific_heat_p[],2,FALSE)</f>
        <v>230.06</v>
      </c>
    </row>
    <row r="34" spans="2:28" ht="15" customHeight="1" x14ac:dyDescent="0.2">
      <c r="B34" s="1" t="s">
        <v>133</v>
      </c>
      <c r="C34" s="1">
        <f>ROUND((C32*C26)/(10*C16*C28*C17*(E29+0.1)),2)</f>
        <v>106.45</v>
      </c>
      <c r="V34" s="1">
        <v>29</v>
      </c>
      <c r="Y34" s="1">
        <f>ROUND(VLOOKUP(V34,Specific_heat_p[],15,FALSE),2)</f>
        <v>1.54</v>
      </c>
      <c r="Z34" s="1">
        <f t="shared" si="0"/>
        <v>0.50016625688387895</v>
      </c>
      <c r="AA34" s="1">
        <f t="shared" si="1"/>
        <v>0.51574453811201448</v>
      </c>
      <c r="AB34" s="1">
        <f>VLOOKUP(V34,Specific_heat_p[],2,FALSE)</f>
        <v>231.98</v>
      </c>
    </row>
    <row r="35" spans="2:28" ht="15" customHeight="1" x14ac:dyDescent="0.2">
      <c r="B35" s="1" t="s">
        <v>134</v>
      </c>
      <c r="C35" s="1">
        <f>ROUND((1-C32)*C26/(5.03*C20*SQRT((E29-E30)*C21)),2)</f>
        <v>44.8</v>
      </c>
      <c r="V35" s="1">
        <v>30</v>
      </c>
      <c r="Y35" s="1">
        <f>ROUND(VLOOKUP(V35,Specific_heat_p[],15,FALSE),2)</f>
        <v>1.55</v>
      </c>
      <c r="Z35" s="1">
        <f t="shared" si="0"/>
        <v>0.50125539422869747</v>
      </c>
      <c r="AA35" s="1">
        <f t="shared" si="1"/>
        <v>0.51591351975227828</v>
      </c>
      <c r="AB35" s="1">
        <f>VLOOKUP(V35,Specific_heat_p[],2,FALSE)</f>
        <v>233.85</v>
      </c>
    </row>
    <row r="36" spans="2:28" ht="15" customHeight="1" x14ac:dyDescent="0.25">
      <c r="B36" s="1" t="s">
        <v>145</v>
      </c>
      <c r="C36" s="1">
        <f>ROUND(C34+C35,2)</f>
        <v>151.25</v>
      </c>
      <c r="D36" s="1" t="s">
        <v>144</v>
      </c>
      <c r="E36" s="1" t="str">
        <f>_xlfn.TEXTJOIN("  ",FALSE,B36,C36,D36)</f>
        <v>A =  151,25  [mm²]</v>
      </c>
      <c r="H36" s="1" t="str">
        <f>"x"&amp;C10</f>
        <v>x2</v>
      </c>
      <c r="I36" s="1">
        <f>C36*C10</f>
        <v>302.5</v>
      </c>
      <c r="K36" s="1" t="str">
        <f>I36&amp;" "&amp;D36</f>
        <v>302,5 [mm²]</v>
      </c>
      <c r="V36" s="1">
        <v>31</v>
      </c>
      <c r="Y36" s="1">
        <f>ROUND(VLOOKUP(V36,Specific_heat_p[],15,FALSE),2)</f>
        <v>1.56</v>
      </c>
      <c r="Z36" s="1">
        <f t="shared" si="0"/>
        <v>0.50233789588389466</v>
      </c>
      <c r="AA36" s="1">
        <f t="shared" si="1"/>
        <v>0.51609709794539671</v>
      </c>
      <c r="AB36" s="1">
        <f>VLOOKUP(V36,Specific_heat_p[],2,FALSE)</f>
        <v>235.68</v>
      </c>
    </row>
    <row r="37" spans="2:28" ht="15" customHeight="1" x14ac:dyDescent="0.2">
      <c r="B37" s="1" t="s">
        <v>172</v>
      </c>
      <c r="C37" s="1">
        <f>VLOOKUP(C9,Średnica_kanału[],2,FALSE)</f>
        <v>23</v>
      </c>
      <c r="D37" s="1" t="s">
        <v>153</v>
      </c>
      <c r="E37" s="1" t="str">
        <f>_xlfn.TEXTJOIN(" ",FALSE,B37,C37,D37)</f>
        <v>d₀ = 23 [mm]</v>
      </c>
      <c r="V37" s="1">
        <v>32</v>
      </c>
      <c r="Y37" s="1">
        <f>ROUND(VLOOKUP(V37,Specific_heat_p[],15,FALSE),2)</f>
        <v>1.57</v>
      </c>
      <c r="Z37" s="1">
        <f t="shared" si="0"/>
        <v>0.50341383385353045</v>
      </c>
      <c r="AA37" s="1">
        <f t="shared" si="1"/>
        <v>0.51630022836054335</v>
      </c>
      <c r="AB37" s="1">
        <f>VLOOKUP(V37,Specific_heat_p[],2,FALSE)</f>
        <v>237.46</v>
      </c>
    </row>
    <row r="38" spans="2:28" ht="15" customHeight="1" x14ac:dyDescent="0.2">
      <c r="V38" s="1">
        <v>33</v>
      </c>
      <c r="Y38" s="1">
        <f>ROUND(VLOOKUP(V38,Specific_heat_p[],15,FALSE),2)</f>
        <v>1.57</v>
      </c>
      <c r="Z38" s="1">
        <f t="shared" si="0"/>
        <v>0.50341383385353045</v>
      </c>
      <c r="AA38" s="1">
        <f t="shared" si="1"/>
        <v>0.51542277502689848</v>
      </c>
      <c r="AB38" s="1">
        <f>VLOOKUP(V38,Specific_heat_p[],2,FALSE)</f>
        <v>239.2</v>
      </c>
    </row>
    <row r="39" spans="2:28" ht="15" customHeight="1" x14ac:dyDescent="0.2">
      <c r="V39" s="1">
        <v>34</v>
      </c>
      <c r="Y39" s="1">
        <f>ROUND(VLOOKUP(V39,Specific_heat_p[],15,FALSE),2)</f>
        <v>1.58</v>
      </c>
      <c r="Z39" s="1">
        <f t="shared" si="0"/>
        <v>0.50448327897800271</v>
      </c>
      <c r="AA39" s="1">
        <f t="shared" si="1"/>
        <v>0.51566294399492274</v>
      </c>
      <c r="AB39" s="1">
        <f>VLOOKUP(V39,Specific_heat_p[],2,FALSE)</f>
        <v>240.9</v>
      </c>
    </row>
    <row r="40" spans="2:28" ht="15" customHeight="1" x14ac:dyDescent="0.2">
      <c r="B40" s="1" t="s">
        <v>147</v>
      </c>
      <c r="J40" s="1" t="str">
        <f>_xlfn.TEXTJOIN(" ",FALSE,B40,C9)</f>
        <v>Dobrano zawór bezpieczeństwa PNEUMATEX: DSV 25 DGF</v>
      </c>
      <c r="V40" s="1">
        <v>35</v>
      </c>
      <c r="Y40" s="1">
        <f>ROUND(VLOOKUP(V40,Specific_heat_p[],15,FALSE),2)</f>
        <v>1.59</v>
      </c>
      <c r="Z40" s="1">
        <f t="shared" si="0"/>
        <v>0.50554630095944519</v>
      </c>
      <c r="AA40" s="1">
        <f t="shared" si="1"/>
        <v>0.51591717982707352</v>
      </c>
      <c r="AB40" s="1">
        <f>VLOOKUP(V40,Specific_heat_p[],2,FALSE)</f>
        <v>242.56</v>
      </c>
    </row>
    <row r="41" spans="2:28" ht="15" customHeight="1" x14ac:dyDescent="0.2">
      <c r="B41" s="1" t="s">
        <v>148</v>
      </c>
      <c r="J41" s="1" t="str">
        <f>_xlfn.TEXTJOIN(" ",FALSE,B41,C8)</f>
        <v>Ciśnienie nastawy zaworu bezpieczeństwa: 2,5 [bar]</v>
      </c>
      <c r="V41" s="1">
        <v>36</v>
      </c>
      <c r="Y41" s="1">
        <f>ROUND(VLOOKUP(V41,Specific_heat_p[],15,FALSE),2)</f>
        <v>1.6</v>
      </c>
      <c r="Z41" s="1">
        <f t="shared" si="0"/>
        <v>0.50660296838642394</v>
      </c>
      <c r="AA41" s="1">
        <f t="shared" si="1"/>
        <v>0.51618541293719122</v>
      </c>
      <c r="AB41" s="1">
        <f>VLOOKUP(V41,Specific_heat_p[],2,FALSE)</f>
        <v>244.18</v>
      </c>
    </row>
    <row r="42" spans="2:28" ht="15" customHeight="1" x14ac:dyDescent="0.2">
      <c r="B42" s="1" t="s">
        <v>149</v>
      </c>
      <c r="J42" s="1" t="str">
        <f>_xlfn.TEXTJOIN(" ",FALSE,B42,C10,D10)</f>
        <v>Ilość dobranych zaworów bezpieczeństwa: 2 szt.</v>
      </c>
      <c r="V42" s="1">
        <v>37</v>
      </c>
      <c r="Y42" s="1">
        <f>ROUND(VLOOKUP(V42,Specific_heat_p[],15,FALSE),2)</f>
        <v>1.6</v>
      </c>
      <c r="Z42" s="1">
        <f t="shared" si="0"/>
        <v>0.50660296838642394</v>
      </c>
      <c r="AA42" s="1">
        <f t="shared" si="1"/>
        <v>0.51539399569949362</v>
      </c>
      <c r="AB42" s="1">
        <f>VLOOKUP(V42,Specific_heat_p[],2,FALSE)</f>
        <v>245.77</v>
      </c>
    </row>
    <row r="43" spans="2:28" ht="15" customHeight="1" x14ac:dyDescent="0.2">
      <c r="B43" s="1" t="s">
        <v>150</v>
      </c>
      <c r="J43" s="1" t="str">
        <f>_xlfn.TEXTJOIN(" ",FALSE,B43,I18,D18)</f>
        <v>Łączna powierzchnia kanałów dolotowych dobranych zaworów 830,96 [mm²]</v>
      </c>
      <c r="V43" s="1">
        <v>38</v>
      </c>
      <c r="Y43" s="1">
        <f>ROUND(VLOOKUP(V43,Specific_heat_p[],15,FALSE),2)</f>
        <v>1.61</v>
      </c>
      <c r="Z43" s="1">
        <f t="shared" si="0"/>
        <v>0.50765334875795409</v>
      </c>
      <c r="AA43" s="1">
        <f t="shared" si="1"/>
        <v>0.51568804292740789</v>
      </c>
      <c r="AB43" s="1">
        <f>VLOOKUP(V43,Specific_heat_p[],2,FALSE)</f>
        <v>247.33</v>
      </c>
    </row>
    <row r="44" spans="2:28" ht="15" customHeight="1" x14ac:dyDescent="0.2">
      <c r="B44" s="1" t="s">
        <v>174</v>
      </c>
      <c r="J44" s="1" t="str">
        <f>_xlfn.TEXTJOIN(" ",FALSE,B44,E37)</f>
        <v>Średnica kanału dolotowego: d₀ = 23 [mm]</v>
      </c>
      <c r="V44" s="1">
        <v>39</v>
      </c>
      <c r="Y44" s="1">
        <f>ROUND(VLOOKUP(V44,Specific_heat_p[],15,FALSE),2)</f>
        <v>1.62</v>
      </c>
      <c r="Z44" s="1">
        <f t="shared" si="0"/>
        <v>0.50869750850685769</v>
      </c>
      <c r="AA44" s="1">
        <f t="shared" si="1"/>
        <v>0.51599088334703214</v>
      </c>
      <c r="AB44" s="1">
        <f>VLOOKUP(V44,Specific_heat_p[],2,FALSE)</f>
        <v>248.86</v>
      </c>
    </row>
    <row r="45" spans="2:28" ht="15" customHeight="1" x14ac:dyDescent="0.2">
      <c r="V45" s="1">
        <v>40</v>
      </c>
      <c r="Y45" s="1">
        <f>ROUND(VLOOKUP(V45,Specific_heat_p[],15,FALSE),2)</f>
        <v>1.63</v>
      </c>
      <c r="Z45" s="1">
        <f t="shared" si="0"/>
        <v>0.50973551302248699</v>
      </c>
      <c r="AA45" s="1">
        <f t="shared" si="1"/>
        <v>0.51630743372839449</v>
      </c>
      <c r="AB45" s="1">
        <f>VLOOKUP(V45,Specific_heat_p[],2,FALSE)</f>
        <v>250.35</v>
      </c>
    </row>
    <row r="46" spans="2:28" ht="15" customHeight="1" x14ac:dyDescent="0.25">
      <c r="B46" s="19" t="str">
        <f>IF(I18&gt;I36,"większe od",IF(I18=I36,"równe",IF(I18&lt;I36,"mniejsze od","Error")))</f>
        <v>większe od</v>
      </c>
      <c r="J46" s="1" t="str">
        <f>_xlfn.TEXTJOIN(" ",FALSE,I18,D18,"   ",B46,"   ",I36,D36)</f>
        <v>830,96 [mm²]     większe od     302,5 [mm²]</v>
      </c>
      <c r="V46" s="1">
        <v>41</v>
      </c>
      <c r="Y46" s="1">
        <f>ROUND(VLOOKUP(V46,Specific_heat_p[],15,FALSE),2)</f>
        <v>1.64</v>
      </c>
      <c r="Z46" s="1">
        <f t="shared" si="0"/>
        <v>0.5107674266728347</v>
      </c>
      <c r="AA46" s="1">
        <f t="shared" si="1"/>
        <v>0.51662780876289072</v>
      </c>
      <c r="AB46" s="1">
        <f>VLOOKUP(V46,Specific_heat_p[],2,FALSE)</f>
        <v>251.82</v>
      </c>
    </row>
    <row r="47" spans="2:28" ht="15" customHeight="1" x14ac:dyDescent="0.2">
      <c r="V47" s="1">
        <v>42</v>
      </c>
      <c r="Y47" s="1">
        <f>ROUND(VLOOKUP(V47,Specific_heat_p[],15,FALSE),2)</f>
        <v>1.64</v>
      </c>
      <c r="Z47" s="1">
        <f t="shared" si="0"/>
        <v>0.5107674266728347</v>
      </c>
      <c r="AA47" s="1">
        <f t="shared" si="1"/>
        <v>0.51592070450163419</v>
      </c>
      <c r="AB47" s="1">
        <f>VLOOKUP(V47,Specific_heat_p[],2,FALSE)</f>
        <v>253.26</v>
      </c>
    </row>
    <row r="48" spans="2:28" ht="15" customHeight="1" x14ac:dyDescent="0.25">
      <c r="B48" s="20" t="str">
        <f>IFERROR(IF(B46="mniejsze od","", "Dobrany zawór spełnia wymagania WUDT/UC/WO"),"")</f>
        <v>Dobrany zawór spełnia wymagania WUDT/UC/WO</v>
      </c>
      <c r="V48" s="1">
        <v>43</v>
      </c>
      <c r="Y48" s="1">
        <f>ROUND(VLOOKUP(V48,Specific_heat_p[],15,FALSE),2)</f>
        <v>1.65</v>
      </c>
      <c r="Z48" s="1">
        <f t="shared" si="0"/>
        <v>0.51179331282604801</v>
      </c>
      <c r="AA48" s="1">
        <f t="shared" si="1"/>
        <v>0.51626109847576229</v>
      </c>
      <c r="AB48" s="1">
        <f>VLOOKUP(V48,Specific_heat_p[],2,FALSE)</f>
        <v>254.68</v>
      </c>
    </row>
    <row r="49" spans="2:28" ht="15" customHeight="1" x14ac:dyDescent="0.25">
      <c r="B49" s="21" t="str">
        <f>IF(C17=0,"Wybrany zawór nie występuje w wersji o ciśnieniu otwarcia, które wybrano!!!",IF(B46="mniejsze od","Dobrany zawór  NIE SPEŁNIA WYMAGAŃ WUDT/UC/WO", ""))</f>
        <v/>
      </c>
      <c r="V49" s="1">
        <v>44</v>
      </c>
      <c r="Y49" s="1">
        <f>ROUND(VLOOKUP(V49,Specific_heat_p[],15,FALSE),2)</f>
        <v>1.66</v>
      </c>
      <c r="Z49" s="1">
        <f t="shared" si="0"/>
        <v>0.51281323387137046</v>
      </c>
      <c r="AA49" s="1">
        <f t="shared" si="1"/>
        <v>0.51661014365311753</v>
      </c>
      <c r="AB49" s="1">
        <f>VLOOKUP(V49,Specific_heat_p[],2,FALSE)</f>
        <v>256.07</v>
      </c>
    </row>
    <row r="50" spans="2:28" ht="15" customHeight="1" x14ac:dyDescent="0.2">
      <c r="V50" s="1">
        <v>45</v>
      </c>
      <c r="Y50" s="1">
        <f>ROUND(VLOOKUP(V50,Specific_heat_p[],15,FALSE),2)</f>
        <v>1.67</v>
      </c>
      <c r="Z50" s="1">
        <f t="shared" si="0"/>
        <v>0.51382725123952577</v>
      </c>
      <c r="AA50" s="1">
        <f t="shared" si="1"/>
        <v>0.51696296636285211</v>
      </c>
      <c r="AB50" s="1">
        <f>VLOOKUP(V50,Specific_heat_p[],2,FALSE)</f>
        <v>257.44</v>
      </c>
    </row>
    <row r="51" spans="2:28" ht="15" customHeight="1" x14ac:dyDescent="0.2">
      <c r="V51" s="1">
        <v>46</v>
      </c>
      <c r="Y51" s="1">
        <f>ROUND(VLOOKUP(V51,Specific_heat_p[],15,FALSE),2)</f>
        <v>1.68</v>
      </c>
      <c r="Z51" s="1">
        <f t="shared" si="0"/>
        <v>0.51483542542256366</v>
      </c>
      <c r="AA51" s="1">
        <f>5.46*Z51*SQRT(18.016/(AB51+273.15))</f>
        <v>0.51732445602042676</v>
      </c>
      <c r="AB51" s="1">
        <f>VLOOKUP(V51,Specific_heat_p[],2,FALSE)</f>
        <v>258.77999999999997</v>
      </c>
    </row>
    <row r="52" spans="2:28" ht="15" customHeight="1" x14ac:dyDescent="0.2">
      <c r="V52" s="1">
        <v>47</v>
      </c>
      <c r="Y52" s="1">
        <f>ROUND(VLOOKUP(V52,Specific_heat_p[],15,FALSE),2)</f>
        <v>1.69</v>
      </c>
      <c r="Z52" s="1">
        <f t="shared" si="0"/>
        <v>0.51583781599318645</v>
      </c>
      <c r="AA52" s="1">
        <f t="shared" si="1"/>
        <v>0.51768975954847529</v>
      </c>
      <c r="AB52" s="1">
        <f>VLOOKUP(V52,Specific_heat_p[],2,FALSE)</f>
        <v>260.10000000000002</v>
      </c>
    </row>
    <row r="53" spans="2:28" ht="15" customHeight="1" x14ac:dyDescent="0.2">
      <c r="V53" s="1">
        <v>48</v>
      </c>
      <c r="Y53" s="1">
        <f>ROUND(VLOOKUP(V53,Specific_heat_p[],15,FALSE),2)</f>
        <v>1.69</v>
      </c>
      <c r="Z53" s="1">
        <f t="shared" si="0"/>
        <v>0.51583781599318645</v>
      </c>
      <c r="AA53" s="1">
        <f t="shared" si="1"/>
        <v>0.51705987800358277</v>
      </c>
      <c r="AB53" s="1">
        <f>VLOOKUP(V53,Specific_heat_p[],2,FALSE)</f>
        <v>261.39999999999998</v>
      </c>
    </row>
    <row r="54" spans="2:28" ht="15" customHeight="1" x14ac:dyDescent="0.2">
      <c r="V54" s="1">
        <v>49</v>
      </c>
      <c r="Y54" s="1">
        <f>ROUND(VLOOKUP(V54,Specific_heat_p[],15,FALSE),2)</f>
        <v>1.7</v>
      </c>
      <c r="Z54" s="1">
        <f t="shared" si="0"/>
        <v>0.51683448162356993</v>
      </c>
      <c r="AA54" s="1">
        <f t="shared" si="1"/>
        <v>0.51743976079008658</v>
      </c>
      <c r="AB54" s="1">
        <f>VLOOKUP(V54,Specific_heat_p[],2,FALSE)</f>
        <v>262.68</v>
      </c>
    </row>
    <row r="55" spans="2:28" ht="15" customHeight="1" x14ac:dyDescent="0.2">
      <c r="V55" s="1">
        <v>50</v>
      </c>
      <c r="Y55" s="1">
        <f>ROUND(VLOOKUP(V55,Specific_heat_p[],15,FALSE),2)</f>
        <v>1.71</v>
      </c>
      <c r="Z55" s="1">
        <f t="shared" si="0"/>
        <v>0.51782548010369667</v>
      </c>
      <c r="AA55" s="1">
        <f t="shared" si="1"/>
        <v>0.51782344848145045</v>
      </c>
      <c r="AB55" s="1">
        <f>VLOOKUP(V55,Specific_heat_p[],2,FALSE)</f>
        <v>263.94</v>
      </c>
    </row>
    <row r="56" spans="2:28" ht="15" customHeight="1" x14ac:dyDescent="0.2">
      <c r="V56" s="1">
        <v>51</v>
      </c>
      <c r="Y56" s="1">
        <f>ROUND(VLOOKUP(V56,Specific_heat_p[],15,FALSE),2)</f>
        <v>1.72</v>
      </c>
      <c r="Z56" s="1">
        <f t="shared" si="0"/>
        <v>0.51881086835921575</v>
      </c>
      <c r="AA56" s="1">
        <f t="shared" si="1"/>
        <v>0.51821097111256897</v>
      </c>
      <c r="AB56" s="1">
        <f>VLOOKUP(V56,Specific_heat_p[],2,FALSE)</f>
        <v>265.18</v>
      </c>
    </row>
    <row r="57" spans="2:28" ht="15" customHeight="1" x14ac:dyDescent="0.2">
      <c r="V57" s="1">
        <v>52</v>
      </c>
      <c r="Y57" s="1">
        <f>ROUND(VLOOKUP(V57,Specific_heat_p[],15,FALSE),2)</f>
        <v>1.73</v>
      </c>
      <c r="Z57" s="1">
        <f t="shared" si="0"/>
        <v>0.51979070246884473</v>
      </c>
      <c r="AA57" s="1">
        <f t="shared" si="1"/>
        <v>0.51860235887111117</v>
      </c>
      <c r="AB57" s="1">
        <f>VLOOKUP(V57,Specific_heat_p[],2,FALSE)</f>
        <v>266.39999999999998</v>
      </c>
    </row>
    <row r="58" spans="2:28" ht="15" customHeight="1" x14ac:dyDescent="0.2">
      <c r="V58" s="1">
        <v>53</v>
      </c>
      <c r="Y58" s="1">
        <f>ROUND(VLOOKUP(V58,Specific_heat_p[],15,FALSE),2)</f>
        <v>1.74</v>
      </c>
      <c r="Z58" s="1">
        <f t="shared" si="0"/>
        <v>0.52076503768132998</v>
      </c>
      <c r="AA58" s="1">
        <f t="shared" si="1"/>
        <v>0.5189928433061517</v>
      </c>
      <c r="AB58" s="1">
        <f>VLOOKUP(V58,Specific_heat_p[],2,FALSE)</f>
        <v>267.61</v>
      </c>
    </row>
    <row r="59" spans="2:28" ht="15" customHeight="1" x14ac:dyDescent="0.2">
      <c r="V59" s="1">
        <v>54</v>
      </c>
      <c r="Y59" s="1">
        <f>ROUND(VLOOKUP(V59,Specific_heat_p[],15,FALSE),2)</f>
        <v>1.75</v>
      </c>
      <c r="Z59" s="1">
        <f t="shared" si="0"/>
        <v>0.5217339284319723</v>
      </c>
      <c r="AA59" s="1">
        <f t="shared" si="1"/>
        <v>0.51939205931263832</v>
      </c>
      <c r="AB59" s="1">
        <f>VLOOKUP(V59,Specific_heat_p[],2,FALSE)</f>
        <v>268.79000000000002</v>
      </c>
    </row>
    <row r="60" spans="2:28" ht="15" customHeight="1" x14ac:dyDescent="0.2">
      <c r="V60" s="1">
        <v>55</v>
      </c>
      <c r="Y60" s="1">
        <f>ROUND(VLOOKUP(V60,Specific_heat_p[],15,FALSE),2)</f>
        <v>1.76</v>
      </c>
      <c r="Z60" s="1">
        <f t="shared" si="0"/>
        <v>0.52269742835874045</v>
      </c>
      <c r="AA60" s="1">
        <f t="shared" si="1"/>
        <v>0.51978566116126335</v>
      </c>
      <c r="AB60" s="1">
        <f>VLOOKUP(V60,Specific_heat_p[],2,FALSE)</f>
        <v>269.97000000000003</v>
      </c>
    </row>
    <row r="61" spans="2:28" ht="15" customHeight="1" x14ac:dyDescent="0.2">
      <c r="V61" s="1">
        <v>56</v>
      </c>
      <c r="Y61" s="1">
        <f>ROUND(VLOOKUP(V61,Specific_heat_p[],15,FALSE),2)</f>
        <v>1.77</v>
      </c>
      <c r="Z61" s="1">
        <f t="shared" si="0"/>
        <v>0.52365559031797659</v>
      </c>
      <c r="AA61" s="1">
        <f t="shared" si="1"/>
        <v>0.52018805474852337</v>
      </c>
      <c r="AB61" s="1">
        <f>VLOOKUP(V61,Specific_heat_p[],2,FALSE)</f>
        <v>271.12</v>
      </c>
    </row>
    <row r="62" spans="2:28" ht="15" customHeight="1" x14ac:dyDescent="0.2">
      <c r="V62" s="1">
        <v>57</v>
      </c>
      <c r="Y62" s="1">
        <f>ROUND(VLOOKUP(V62,Specific_heat_p[],15,FALSE),2)</f>
        <v>1.78</v>
      </c>
      <c r="Z62" s="1">
        <f t="shared" si="0"/>
        <v>0.5246084663997147</v>
      </c>
      <c r="AA62" s="1">
        <f t="shared" si="1"/>
        <v>0.52058970604071675</v>
      </c>
      <c r="AB62" s="1">
        <f>VLOOKUP(V62,Specific_heat_p[],2,FALSE)</f>
        <v>272.26</v>
      </c>
    </row>
    <row r="63" spans="2:28" ht="15" customHeight="1" x14ac:dyDescent="0.2">
      <c r="V63" s="1">
        <v>58</v>
      </c>
      <c r="Y63" s="1">
        <f>ROUND(VLOOKUP(V63,Specific_heat_p[],15,FALSE),2)</f>
        <v>1.78</v>
      </c>
      <c r="Z63" s="1">
        <f t="shared" si="0"/>
        <v>0.5246084663997147</v>
      </c>
      <c r="AA63" s="1">
        <f t="shared" si="1"/>
        <v>0.52005601210566865</v>
      </c>
      <c r="AB63" s="1">
        <f>VLOOKUP(V63,Specific_heat_p[],2,FALSE)</f>
        <v>273.38</v>
      </c>
    </row>
    <row r="64" spans="2:28" ht="15" customHeight="1" x14ac:dyDescent="0.2">
      <c r="V64" s="1">
        <v>59</v>
      </c>
      <c r="Y64" s="1">
        <f>ROUND(VLOOKUP(V64,Specific_heat_p[],15,FALSE),2)</f>
        <v>1.79</v>
      </c>
      <c r="Z64" s="1">
        <f t="shared" si="0"/>
        <v>0.52555610794261465</v>
      </c>
      <c r="AA64" s="1">
        <f t="shared" si="1"/>
        <v>0.52046716503320556</v>
      </c>
      <c r="AB64" s="1">
        <f>VLOOKUP(V64,Specific_heat_p[],2,FALSE)</f>
        <v>274.49</v>
      </c>
    </row>
    <row r="65" spans="22:28" ht="15" customHeight="1" x14ac:dyDescent="0.2">
      <c r="V65" s="1">
        <v>60</v>
      </c>
      <c r="Y65" s="1">
        <f>ROUND(VLOOKUP(V65,Specific_heat_p[],15,FALSE),2)</f>
        <v>1.8</v>
      </c>
      <c r="Z65" s="1">
        <f t="shared" si="0"/>
        <v>0.52649856554852958</v>
      </c>
      <c r="AA65" s="1">
        <f t="shared" si="1"/>
        <v>0.520882383159055</v>
      </c>
      <c r="AB65" s="1">
        <f>VLOOKUP(V65,Specific_heat_p[],2,FALSE)</f>
        <v>275.58</v>
      </c>
    </row>
    <row r="66" spans="22:28" ht="15" customHeight="1" x14ac:dyDescent="0.2">
      <c r="V66" s="1">
        <v>61</v>
      </c>
      <c r="Y66" s="1">
        <f>ROUND(VLOOKUP(V66,Specific_heat_p[],15,FALSE),2)</f>
        <v>1.81</v>
      </c>
      <c r="Z66" s="1">
        <f t="shared" si="0"/>
        <v>0.52743588909671646</v>
      </c>
      <c r="AA66" s="1">
        <f t="shared" si="1"/>
        <v>0.52129221637195988</v>
      </c>
      <c r="AB66" s="1">
        <f>VLOOKUP(V66,Specific_heat_p[],2,FALSE)</f>
        <v>276.67</v>
      </c>
    </row>
    <row r="67" spans="22:28" ht="15" customHeight="1" x14ac:dyDescent="0.2">
      <c r="V67" s="1">
        <v>62</v>
      </c>
      <c r="Y67" s="1">
        <f>ROUND(VLOOKUP(V67,Specific_heat_p[],15,FALSE),2)</f>
        <v>1.82</v>
      </c>
      <c r="Z67" s="1">
        <f t="shared" si="0"/>
        <v>0.52836812775769915</v>
      </c>
      <c r="AA67" s="1">
        <f t="shared" si="1"/>
        <v>0.52171093408130509</v>
      </c>
      <c r="AB67" s="1">
        <f>VLOOKUP(V67,Specific_heat_p[],2,FALSE)</f>
        <v>277.73</v>
      </c>
    </row>
    <row r="68" spans="22:28" ht="15" customHeight="1" x14ac:dyDescent="0.2">
      <c r="V68" s="1">
        <v>63</v>
      </c>
      <c r="Y68" s="1">
        <f>ROUND(VLOOKUP(V68,Specific_heat_p[],15,FALSE),2)</f>
        <v>1.83</v>
      </c>
      <c r="Z68" s="1">
        <f t="shared" si="0"/>
        <v>0.52929533000679563</v>
      </c>
      <c r="AA68" s="1">
        <f t="shared" si="1"/>
        <v>0.52212436114060101</v>
      </c>
      <c r="AB68" s="1">
        <f>VLOOKUP(V68,Specific_heat_p[],2,FALSE)</f>
        <v>278.79000000000002</v>
      </c>
    </row>
    <row r="69" spans="22:28" ht="15" customHeight="1" x14ac:dyDescent="0.2">
      <c r="V69" s="1">
        <v>64</v>
      </c>
      <c r="Y69" s="1">
        <f>ROUND(VLOOKUP(V69,Specific_heat_p[],15,FALSE),2)</f>
        <v>1.84</v>
      </c>
      <c r="Z69" s="1">
        <f t="shared" si="0"/>
        <v>0.53021754363731699</v>
      </c>
      <c r="AA69" s="1">
        <f t="shared" si="1"/>
        <v>0.52254200894803782</v>
      </c>
      <c r="AB69" s="1">
        <f>VLOOKUP(V69,Specific_heat_p[],2,FALSE)</f>
        <v>279.83</v>
      </c>
    </row>
    <row r="70" spans="22:28" ht="15" customHeight="1" x14ac:dyDescent="0.2">
      <c r="V70" s="1">
        <v>65</v>
      </c>
      <c r="Y70" s="1">
        <f>ROUND(VLOOKUP(V70,Specific_heat_p[],15,FALSE),2)</f>
        <v>1.85</v>
      </c>
      <c r="Z70" s="1">
        <f t="shared" si="0"/>
        <v>0.53113481577345167</v>
      </c>
      <c r="AA70" s="1">
        <f t="shared" si="1"/>
        <v>0.52295918796442697</v>
      </c>
      <c r="AB70" s="1">
        <f>VLOOKUP(V70,Specific_heat_p[],2,FALSE)</f>
        <v>280.86</v>
      </c>
    </row>
    <row r="71" spans="22:28" ht="15" customHeight="1" x14ac:dyDescent="0.2">
      <c r="V71" s="1">
        <v>66</v>
      </c>
      <c r="Y71" s="1">
        <f>ROUND(VLOOKUP(V71,Specific_heat_p[],15,FALSE),2)</f>
        <v>1.86</v>
      </c>
      <c r="Z71" s="1">
        <f t="shared" ref="Z71:Z105" si="2">(2/(Y71+1))^(1/(Y71-1))*SQRT(Y71/(Y71+1))</f>
        <v>0.53204719288284053</v>
      </c>
      <c r="AA71" s="1">
        <f t="shared" ref="AA71:AA105" si="3">5.46*Z71*SQRT(18.016/(AB71+273.15))</f>
        <v>0.52338065806145095</v>
      </c>
      <c r="AB71" s="1">
        <f>VLOOKUP(V71,Specific_heat_p[],2,FALSE)</f>
        <v>281.87</v>
      </c>
    </row>
    <row r="72" spans="22:28" ht="15" customHeight="1" x14ac:dyDescent="0.2">
      <c r="V72" s="1">
        <v>67</v>
      </c>
      <c r="Y72" s="1">
        <f>ROUND(VLOOKUP(V72,Specific_heat_p[],15,FALSE),2)</f>
        <v>1.87</v>
      </c>
      <c r="Z72" s="1">
        <f t="shared" si="2"/>
        <v>0.5329547207888532</v>
      </c>
      <c r="AA72" s="1">
        <f t="shared" si="3"/>
        <v>0.52379702890413959</v>
      </c>
      <c r="AB72" s="1">
        <f>VLOOKUP(V72,Specific_heat_p[],2,FALSE)</f>
        <v>282.88</v>
      </c>
    </row>
    <row r="73" spans="22:28" ht="15" customHeight="1" x14ac:dyDescent="0.2">
      <c r="V73" s="1">
        <v>68</v>
      </c>
      <c r="Y73" s="1">
        <f>ROUND(VLOOKUP(V73,Specific_heat_p[],15,FALSE),2)</f>
        <v>1.88</v>
      </c>
      <c r="Z73" s="1">
        <f t="shared" si="2"/>
        <v>0.53385744468257457</v>
      </c>
      <c r="AA73" s="1">
        <f t="shared" si="3"/>
        <v>0.52421776946548682</v>
      </c>
      <c r="AB73" s="1">
        <f>VLOOKUP(V73,Specific_heat_p[],2,FALSE)</f>
        <v>283.87</v>
      </c>
    </row>
    <row r="74" spans="22:28" ht="15" customHeight="1" x14ac:dyDescent="0.2">
      <c r="V74" s="1">
        <v>69</v>
      </c>
      <c r="Y74" s="1">
        <f>ROUND(VLOOKUP(V74,Specific_heat_p[],15,FALSE),2)</f>
        <v>1.89</v>
      </c>
      <c r="Z74" s="1">
        <f t="shared" si="2"/>
        <v>0.53475540913450881</v>
      </c>
      <c r="AA74" s="1">
        <f t="shared" si="3"/>
        <v>0.52463350716121127</v>
      </c>
      <c r="AB74" s="1">
        <f>VLOOKUP(V74,Specific_heat_p[],2,FALSE)</f>
        <v>284.86</v>
      </c>
    </row>
    <row r="75" spans="22:28" ht="15" customHeight="1" x14ac:dyDescent="0.2">
      <c r="V75" s="1">
        <v>70</v>
      </c>
      <c r="Y75" s="1">
        <f>ROUND(VLOOKUP(V75,Specific_heat_p[],15,FALSE),2)</f>
        <v>1.91</v>
      </c>
      <c r="Z75" s="1">
        <f t="shared" si="2"/>
        <v>0.5365372349604477</v>
      </c>
      <c r="AA75" s="1">
        <f t="shared" si="3"/>
        <v>0.52592469216340143</v>
      </c>
      <c r="AB75" s="1">
        <f>VLOOKUP(V75,Specific_heat_p[],2,FALSE)</f>
        <v>285.83</v>
      </c>
    </row>
    <row r="76" spans="22:28" ht="15" customHeight="1" x14ac:dyDescent="0.2">
      <c r="V76" s="1">
        <v>71</v>
      </c>
      <c r="Y76" s="1">
        <f>ROUND(VLOOKUP(V76,Specific_heat_p[],15,FALSE),2)</f>
        <v>1.92</v>
      </c>
      <c r="Z76" s="1">
        <f t="shared" si="2"/>
        <v>0.53742118247411053</v>
      </c>
      <c r="AA76" s="1">
        <f t="shared" si="3"/>
        <v>0.52633937808218734</v>
      </c>
      <c r="AB76" s="1">
        <f>VLOOKUP(V76,Specific_heat_p[],2,FALSE)</f>
        <v>286.79000000000002</v>
      </c>
    </row>
    <row r="77" spans="22:28" ht="15" customHeight="1" x14ac:dyDescent="0.2">
      <c r="V77" s="1">
        <v>72</v>
      </c>
      <c r="Y77" s="1">
        <f>ROUND(VLOOKUP(V77,Specific_heat_p[],15,FALSE),2)</f>
        <v>1.93</v>
      </c>
      <c r="Z77" s="1">
        <f t="shared" si="2"/>
        <v>0.53830054284686246</v>
      </c>
      <c r="AA77" s="1">
        <f t="shared" si="3"/>
        <v>0.52675394702183065</v>
      </c>
      <c r="AB77" s="1">
        <f>VLOOKUP(V77,Specific_heat_p[],2,FALSE)</f>
        <v>287.74</v>
      </c>
    </row>
    <row r="78" spans="22:28" ht="15" customHeight="1" x14ac:dyDescent="0.2">
      <c r="V78" s="1">
        <v>73</v>
      </c>
      <c r="Y78" s="1">
        <f>ROUND(VLOOKUP(V78,Specific_heat_p[],15,FALSE),2)</f>
        <v>1.94</v>
      </c>
      <c r="Z78" s="1">
        <f t="shared" si="2"/>
        <v>0.53917535771255198</v>
      </c>
      <c r="AA78" s="1">
        <f t="shared" si="3"/>
        <v>0.52716843906962163</v>
      </c>
      <c r="AB78" s="1">
        <f>VLOOKUP(V78,Specific_heat_p[],2,FALSE)</f>
        <v>288.68</v>
      </c>
    </row>
    <row r="79" spans="22:28" ht="15" customHeight="1" x14ac:dyDescent="0.2">
      <c r="V79" s="1">
        <v>74</v>
      </c>
      <c r="Y79" s="1">
        <f>ROUND(VLOOKUP(V79,Specific_heat_p[],15,FALSE),2)</f>
        <v>1.95</v>
      </c>
      <c r="Z79" s="1">
        <f t="shared" si="2"/>
        <v>0.54004566814918609</v>
      </c>
      <c r="AA79" s="1">
        <f t="shared" si="3"/>
        <v>0.52758289377951273</v>
      </c>
      <c r="AB79" s="1">
        <f>VLOOKUP(V79,Specific_heat_p[],2,FALSE)</f>
        <v>289.61</v>
      </c>
    </row>
    <row r="80" spans="22:28" ht="15" customHeight="1" x14ac:dyDescent="0.2">
      <c r="V80" s="1">
        <v>75</v>
      </c>
      <c r="Y80" s="1">
        <f>ROUND(VLOOKUP(V80,Specific_heat_p[],15,FALSE),2)</f>
        <v>1.96</v>
      </c>
      <c r="Z80" s="1">
        <f t="shared" si="2"/>
        <v>0.54091151468887111</v>
      </c>
      <c r="AA80" s="1">
        <f t="shared" si="3"/>
        <v>0.52799266676403567</v>
      </c>
      <c r="AB80" s="1">
        <f>VLOOKUP(V80,Specific_heat_p[],2,FALSE)</f>
        <v>290.54000000000002</v>
      </c>
    </row>
    <row r="81" spans="22:28" ht="15" customHeight="1" x14ac:dyDescent="0.2">
      <c r="V81" s="1">
        <v>76</v>
      </c>
      <c r="Y81" s="1">
        <f>ROUND(VLOOKUP(V81,Specific_heat_p[],15,FALSE),2)</f>
        <v>1.97</v>
      </c>
      <c r="Z81" s="1">
        <f t="shared" si="2"/>
        <v>0.5417729373275294</v>
      </c>
      <c r="AA81" s="1">
        <f t="shared" si="3"/>
        <v>0.52840716727649673</v>
      </c>
      <c r="AB81" s="1">
        <f>VLOOKUP(V81,Specific_heat_p[],2,FALSE)</f>
        <v>291.45</v>
      </c>
    </row>
    <row r="82" spans="22:28" ht="15" customHeight="1" x14ac:dyDescent="0.2">
      <c r="V82" s="1">
        <v>77</v>
      </c>
      <c r="Y82" s="1">
        <f>ROUND(VLOOKUP(V82,Specific_heat_p[],15,FALSE),2)</f>
        <v>1.98</v>
      </c>
      <c r="Z82" s="1">
        <f t="shared" si="2"/>
        <v>0.5426299755343994</v>
      </c>
      <c r="AA82" s="1">
        <f t="shared" si="3"/>
        <v>0.52882174595998677</v>
      </c>
      <c r="AB82" s="1">
        <f>VLOOKUP(V82,Specific_heat_p[],2,FALSE)</f>
        <v>292.35000000000002</v>
      </c>
    </row>
    <row r="83" spans="22:28" ht="15" customHeight="1" x14ac:dyDescent="0.2">
      <c r="V83" s="1">
        <v>78</v>
      </c>
      <c r="Y83" s="1">
        <f>ROUND(VLOOKUP(V83,Specific_heat_p[],15,FALSE),2)</f>
        <v>2</v>
      </c>
      <c r="Z83" s="1">
        <f t="shared" si="2"/>
        <v>0.54433105395181736</v>
      </c>
      <c r="AA83" s="1">
        <f t="shared" si="3"/>
        <v>0.53005790821761178</v>
      </c>
      <c r="AB83" s="1">
        <f>VLOOKUP(V83,Specific_heat_p[],2,FALSE)</f>
        <v>293.25</v>
      </c>
    </row>
    <row r="84" spans="22:28" ht="15" customHeight="1" x14ac:dyDescent="0.2">
      <c r="V84" s="1">
        <v>79</v>
      </c>
      <c r="Y84" s="1">
        <f>ROUND(VLOOKUP(V84,Specific_heat_p[],15,FALSE),2)</f>
        <v>2.0099999999999998</v>
      </c>
      <c r="Z84" s="1">
        <f t="shared" si="2"/>
        <v>0.54517517054996834</v>
      </c>
      <c r="AA84" s="1">
        <f t="shared" si="3"/>
        <v>0.53046796410287633</v>
      </c>
      <c r="AB84" s="1">
        <f>VLOOKUP(V84,Specific_heat_p[],2,FALSE)</f>
        <v>294.13</v>
      </c>
    </row>
    <row r="85" spans="22:28" ht="15" customHeight="1" x14ac:dyDescent="0.2">
      <c r="V85" s="1">
        <v>80</v>
      </c>
      <c r="Y85" s="1">
        <f>ROUND(VLOOKUP(V85,Specific_heat_p[],15,FALSE),2)</f>
        <v>2.02</v>
      </c>
      <c r="Z85" s="1">
        <f t="shared" si="2"/>
        <v>0.54601505550909912</v>
      </c>
      <c r="AA85" s="1">
        <f t="shared" si="3"/>
        <v>0.53087358896896653</v>
      </c>
      <c r="AB85" s="1">
        <f>VLOOKUP(V85,Specific_heat_p[],2,FALSE)</f>
        <v>295.01</v>
      </c>
    </row>
    <row r="86" spans="22:28" ht="15" customHeight="1" x14ac:dyDescent="0.2">
      <c r="V86" s="1">
        <v>81</v>
      </c>
      <c r="Y86" s="1">
        <f>ROUND(VLOOKUP(V86,Specific_heat_p[],15,FALSE),2)</f>
        <v>2.0299999999999998</v>
      </c>
      <c r="Z86" s="1">
        <f t="shared" si="2"/>
        <v>0.54685074580026838</v>
      </c>
      <c r="AA86" s="1">
        <f t="shared" si="3"/>
        <v>0.53127949724349799</v>
      </c>
      <c r="AB86" s="1">
        <f>VLOOKUP(V86,Specific_heat_p[],2,FALSE)</f>
        <v>295.88</v>
      </c>
    </row>
    <row r="87" spans="22:28" ht="15" customHeight="1" x14ac:dyDescent="0.2">
      <c r="V87" s="1">
        <v>82</v>
      </c>
      <c r="Y87" s="1">
        <f>ROUND(VLOOKUP(V87,Specific_heat_p[],15,FALSE),2)</f>
        <v>2.04</v>
      </c>
      <c r="Z87" s="1">
        <f t="shared" si="2"/>
        <v>0.54768227792057744</v>
      </c>
      <c r="AA87" s="1">
        <f t="shared" si="3"/>
        <v>0.53168572369682188</v>
      </c>
      <c r="AB87" s="1">
        <f>VLOOKUP(V87,Specific_heat_p[],2,FALSE)</f>
        <v>296.74</v>
      </c>
    </row>
    <row r="88" spans="22:28" ht="15" customHeight="1" x14ac:dyDescent="0.2">
      <c r="V88" s="1">
        <v>83</v>
      </c>
      <c r="Y88" s="1">
        <f>ROUND(VLOOKUP(V88,Specific_heat_p[],15,FALSE),2)</f>
        <v>2.06</v>
      </c>
      <c r="Z88" s="1">
        <f t="shared" si="2"/>
        <v>0.54933301131580914</v>
      </c>
      <c r="AA88" s="1">
        <f t="shared" si="3"/>
        <v>0.53289098330792373</v>
      </c>
      <c r="AB88" s="1">
        <f>VLOOKUP(V88,Specific_heat_p[],2,FALSE)</f>
        <v>297.58999999999997</v>
      </c>
    </row>
    <row r="89" spans="22:28" ht="15" customHeight="1" x14ac:dyDescent="0.2">
      <c r="V89" s="1">
        <v>84</v>
      </c>
      <c r="Y89" s="1">
        <f>ROUND(VLOOKUP(V89,Specific_heat_p[],15,FALSE),2)</f>
        <v>2.0699999999999998</v>
      </c>
      <c r="Z89" s="1">
        <f t="shared" si="2"/>
        <v>0.55015228328740484</v>
      </c>
      <c r="AA89" s="1">
        <f t="shared" si="3"/>
        <v>0.53329343445918598</v>
      </c>
      <c r="AB89" s="1">
        <f>VLOOKUP(V89,Specific_heat_p[],2,FALSE)</f>
        <v>298.43</v>
      </c>
    </row>
    <row r="90" spans="22:28" ht="15" customHeight="1" x14ac:dyDescent="0.2">
      <c r="V90" s="1">
        <v>85</v>
      </c>
      <c r="Y90" s="1">
        <f>ROUND(VLOOKUP(V90,Specific_heat_p[],15,FALSE),2)</f>
        <v>2.08</v>
      </c>
      <c r="Z90" s="1">
        <f t="shared" si="2"/>
        <v>0.55096753849687807</v>
      </c>
      <c r="AA90" s="1">
        <f t="shared" si="3"/>
        <v>0.53369169151795415</v>
      </c>
      <c r="AB90" s="1">
        <f>VLOOKUP(V90,Specific_heat_p[],2,FALSE)</f>
        <v>299.27</v>
      </c>
    </row>
    <row r="91" spans="22:28" ht="15" customHeight="1" x14ac:dyDescent="0.2">
      <c r="V91" s="1">
        <v>86</v>
      </c>
      <c r="Y91" s="1">
        <f>ROUND(VLOOKUP(V91,Specific_heat_p[],15,FALSE),2)</f>
        <v>2.1</v>
      </c>
      <c r="Z91" s="1">
        <f t="shared" si="2"/>
        <v>0.5525861351847372</v>
      </c>
      <c r="AA91" s="1">
        <f t="shared" si="3"/>
        <v>0.53487189888769582</v>
      </c>
      <c r="AB91" s="1">
        <f>VLOOKUP(V91,Specific_heat_p[],2,FALSE)</f>
        <v>300.10000000000002</v>
      </c>
    </row>
    <row r="92" spans="22:28" ht="15" customHeight="1" x14ac:dyDescent="0.2">
      <c r="V92" s="1">
        <v>87</v>
      </c>
      <c r="Y92" s="1">
        <f>ROUND(VLOOKUP(V92,Specific_heat_p[],15,FALSE),2)</f>
        <v>2.11</v>
      </c>
      <c r="Z92" s="1">
        <f t="shared" si="2"/>
        <v>0.55338954387853345</v>
      </c>
      <c r="AA92" s="1">
        <f t="shared" si="3"/>
        <v>0.53526685585501932</v>
      </c>
      <c r="AB92" s="1">
        <f>VLOOKUP(V92,Specific_heat_p[],2,FALSE)</f>
        <v>300.92</v>
      </c>
    </row>
    <row r="93" spans="22:28" ht="15" customHeight="1" x14ac:dyDescent="0.2">
      <c r="V93" s="1">
        <v>88</v>
      </c>
      <c r="Y93" s="1">
        <f>ROUND(VLOOKUP(V93,Specific_heat_p[],15,FALSE),2)</f>
        <v>2.12</v>
      </c>
      <c r="Z93" s="1">
        <f t="shared" si="2"/>
        <v>0.55418907025515352</v>
      </c>
      <c r="AA93" s="1">
        <f t="shared" si="3"/>
        <v>0.53565776940540566</v>
      </c>
      <c r="AB93" s="1">
        <f>VLOOKUP(V93,Specific_heat_p[],2,FALSE)</f>
        <v>301.74</v>
      </c>
    </row>
    <row r="94" spans="22:28" ht="15" customHeight="1" x14ac:dyDescent="0.2">
      <c r="V94" s="1">
        <v>89</v>
      </c>
      <c r="Y94" s="1">
        <f>ROUND(VLOOKUP(V94,Specific_heat_p[],15,FALSE),2)</f>
        <v>2.14</v>
      </c>
      <c r="Z94" s="1">
        <f t="shared" si="2"/>
        <v>0.5557766059647814</v>
      </c>
      <c r="AA94" s="1">
        <f t="shared" si="3"/>
        <v>0.5368188393645138</v>
      </c>
      <c r="AB94" s="1">
        <f>VLOOKUP(V94,Specific_heat_p[],2,FALSE)</f>
        <v>302.54000000000002</v>
      </c>
    </row>
    <row r="95" spans="22:28" ht="15" customHeight="1" x14ac:dyDescent="0.2">
      <c r="V95" s="1">
        <v>90</v>
      </c>
      <c r="Y95" s="1">
        <f>ROUND(VLOOKUP(V95,Specific_heat_p[],15,FALSE),2)</f>
        <v>2.15</v>
      </c>
      <c r="Z95" s="1">
        <f t="shared" si="2"/>
        <v>0.55656467925810493</v>
      </c>
      <c r="AA95" s="1">
        <f t="shared" si="3"/>
        <v>0.53720689950689293</v>
      </c>
      <c r="AB95" s="1">
        <f>VLOOKUP(V95,Specific_heat_p[],2,FALSE)</f>
        <v>303.33999999999997</v>
      </c>
    </row>
    <row r="96" spans="22:28" ht="15" customHeight="1" x14ac:dyDescent="0.2">
      <c r="V96" s="1">
        <v>91</v>
      </c>
      <c r="Y96" s="1">
        <f>ROUND(VLOOKUP(V96,Specific_heat_p[],15,FALSE),2)</f>
        <v>2.16</v>
      </c>
      <c r="Z96" s="1">
        <f t="shared" si="2"/>
        <v>0.55734899816786765</v>
      </c>
      <c r="AA96" s="1">
        <f t="shared" si="3"/>
        <v>0.53759105866723622</v>
      </c>
      <c r="AB96" s="1">
        <f>VLOOKUP(V96,Specific_heat_p[],2,FALSE)</f>
        <v>304.14</v>
      </c>
    </row>
    <row r="97" spans="22:28" ht="15" customHeight="1" x14ac:dyDescent="0.2">
      <c r="V97" s="1">
        <v>92</v>
      </c>
      <c r="Y97" s="1">
        <f>ROUND(VLOOKUP(V97,Specific_heat_p[],15,FALSE),2)</f>
        <v>2.1800000000000002</v>
      </c>
      <c r="Z97" s="1">
        <f t="shared" si="2"/>
        <v>0.55890649652405144</v>
      </c>
      <c r="AA97" s="1">
        <f t="shared" si="3"/>
        <v>0.53872485744428944</v>
      </c>
      <c r="AB97" s="1">
        <f>VLOOKUP(V97,Specific_heat_p[],2,FALSE)</f>
        <v>304.93</v>
      </c>
    </row>
    <row r="98" spans="22:28" ht="15" customHeight="1" x14ac:dyDescent="0.2">
      <c r="V98" s="1">
        <v>93</v>
      </c>
      <c r="Y98" s="1">
        <f>ROUND(VLOOKUP(V98,Specific_heat_p[],15,FALSE),2)</f>
        <v>2.19</v>
      </c>
      <c r="Z98" s="1">
        <f t="shared" si="2"/>
        <v>0.55967973688357697</v>
      </c>
      <c r="AA98" s="1">
        <f t="shared" si="3"/>
        <v>0.53910659265159167</v>
      </c>
      <c r="AB98" s="1">
        <f>VLOOKUP(V98,Specific_heat_p[],2,FALSE)</f>
        <v>305.70999999999998</v>
      </c>
    </row>
    <row r="99" spans="22:28" ht="15" customHeight="1" x14ac:dyDescent="0.2">
      <c r="V99" s="1">
        <v>94</v>
      </c>
      <c r="Y99" s="1">
        <f>ROUND(VLOOKUP(V99,Specific_heat_p[],15,FALSE),2)</f>
        <v>2.21</v>
      </c>
      <c r="Z99" s="1">
        <f t="shared" si="2"/>
        <v>0.56121534951909935</v>
      </c>
      <c r="AA99" s="1">
        <f t="shared" si="3"/>
        <v>0.5402265725546973</v>
      </c>
      <c r="AB99" s="1">
        <f>VLOOKUP(V99,Specific_heat_p[],2,FALSE)</f>
        <v>306.48</v>
      </c>
    </row>
    <row r="100" spans="22:28" ht="15" customHeight="1" x14ac:dyDescent="0.2">
      <c r="V100" s="1">
        <v>95</v>
      </c>
      <c r="Y100" s="1">
        <f>ROUND(VLOOKUP(V100,Specific_heat_p[],15,FALSE),2)</f>
        <v>2.2200000000000002</v>
      </c>
      <c r="Z100" s="1">
        <f t="shared" si="2"/>
        <v>0.56197778054921887</v>
      </c>
      <c r="AA100" s="1">
        <f t="shared" si="3"/>
        <v>0.54060153212252748</v>
      </c>
      <c r="AB100" s="1">
        <f>VLOOKUP(V100,Specific_heat_p[],2,FALSE)</f>
        <v>307.25</v>
      </c>
    </row>
    <row r="101" spans="22:28" ht="15" customHeight="1" x14ac:dyDescent="0.2">
      <c r="V101" s="1">
        <v>96</v>
      </c>
      <c r="Y101" s="1">
        <f>ROUND(VLOOKUP(V101,Specific_heat_p[],15,FALSE),2)</f>
        <v>2.2400000000000002</v>
      </c>
      <c r="Z101" s="1">
        <f t="shared" si="2"/>
        <v>0.5634920363186543</v>
      </c>
      <c r="AA101" s="1">
        <f t="shared" si="3"/>
        <v>0.54170364067976262</v>
      </c>
      <c r="AB101" s="1">
        <f>VLOOKUP(V101,Specific_heat_p[],2,FALSE)</f>
        <v>308.01</v>
      </c>
    </row>
    <row r="102" spans="22:28" ht="15" customHeight="1" x14ac:dyDescent="0.2">
      <c r="V102" s="1">
        <v>97</v>
      </c>
      <c r="Y102" s="1">
        <f>ROUND(VLOOKUP(V102,Specific_heat_p[],15,FALSE),2)</f>
        <v>2.25</v>
      </c>
      <c r="Z102" s="1">
        <f t="shared" si="2"/>
        <v>0.56424391775434124</v>
      </c>
      <c r="AA102" s="1">
        <f t="shared" si="3"/>
        <v>0.54207212330231325</v>
      </c>
      <c r="AB102" s="1">
        <f>VLOOKUP(V102,Specific_heat_p[],2,FALSE)</f>
        <v>308.77</v>
      </c>
    </row>
    <row r="103" spans="22:28" ht="15" customHeight="1" x14ac:dyDescent="0.2">
      <c r="V103" s="1">
        <v>98</v>
      </c>
      <c r="Y103" s="1">
        <f>ROUND(VLOOKUP(V103,Specific_heat_p[],15,FALSE),2)</f>
        <v>2.27</v>
      </c>
      <c r="Z103" s="1">
        <f t="shared" si="2"/>
        <v>0.56573732698854917</v>
      </c>
      <c r="AA103" s="1">
        <f t="shared" si="3"/>
        <v>0.54315694180948493</v>
      </c>
      <c r="AB103" s="1">
        <f>VLOOKUP(V103,Specific_heat_p[],2,FALSE)</f>
        <v>309.52</v>
      </c>
    </row>
    <row r="104" spans="22:28" ht="15" customHeight="1" x14ac:dyDescent="0.2">
      <c r="V104" s="1">
        <v>99</v>
      </c>
      <c r="Y104" s="1">
        <f>ROUND(VLOOKUP(V104,Specific_heat_p[],15,FALSE),2)</f>
        <v>2.2799999999999998</v>
      </c>
      <c r="Z104" s="1">
        <f t="shared" si="2"/>
        <v>0.566478909520993</v>
      </c>
      <c r="AA104" s="1">
        <f t="shared" si="3"/>
        <v>0.54352389301048609</v>
      </c>
      <c r="AB104" s="1">
        <f>VLOOKUP(V104,Specific_heat_p[],2,FALSE)</f>
        <v>310.26</v>
      </c>
    </row>
    <row r="105" spans="22:28" ht="15" customHeight="1" x14ac:dyDescent="0.2">
      <c r="V105" s="1">
        <v>100</v>
      </c>
      <c r="Y105" s="1">
        <f>ROUND(VLOOKUP(V105,Specific_heat_p[],15,FALSE),2)</f>
        <v>2.2999999999999998</v>
      </c>
      <c r="Z105" s="1">
        <f t="shared" si="2"/>
        <v>0.56795196488512545</v>
      </c>
      <c r="AA105" s="1">
        <f t="shared" si="3"/>
        <v>0.54459198474238246</v>
      </c>
      <c r="AB105" s="1">
        <f>VLOOKUP(V105,Specific_heat_p[],2,FALSE)</f>
        <v>311</v>
      </c>
    </row>
  </sheetData>
  <phoneticPr fontId="8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7C069-8335-49C0-88D1-4288E28CDE02}">
  <sheetPr>
    <tabColor rgb="FFEF8106"/>
  </sheetPr>
  <dimension ref="E1:L152"/>
  <sheetViews>
    <sheetView showGridLines="0" showRowColHeaders="0" zoomScaleNormal="100" zoomScaleSheetLayoutView="100" workbookViewId="0">
      <pane ySplit="3" topLeftCell="A4" activePane="bottomLeft" state="frozen"/>
      <selection activeCell="D35" sqref="D35"/>
      <selection pane="bottomLeft" activeCell="E10" sqref="E10:L11"/>
    </sheetView>
  </sheetViews>
  <sheetFormatPr defaultRowHeight="15" customHeight="1" x14ac:dyDescent="0.2"/>
  <cols>
    <col min="1" max="16384" width="9.140625" style="1"/>
  </cols>
  <sheetData>
    <row r="1" spans="5:12" s="3" customFormat="1" ht="15" customHeight="1" x14ac:dyDescent="0.2"/>
    <row r="2" spans="5:12" s="3" customFormat="1" ht="15" customHeight="1" x14ac:dyDescent="0.2"/>
    <row r="3" spans="5:12" s="3" customFormat="1" ht="15" customHeight="1" x14ac:dyDescent="0.2"/>
    <row r="10" spans="5:12" ht="15" customHeight="1" x14ac:dyDescent="0.2">
      <c r="E10" s="45" t="s">
        <v>8</v>
      </c>
      <c r="F10" s="45"/>
      <c r="G10" s="45"/>
      <c r="H10" s="45"/>
      <c r="I10" s="45"/>
      <c r="J10" s="45"/>
      <c r="K10" s="45"/>
      <c r="L10" s="45"/>
    </row>
    <row r="11" spans="5:12" ht="15" customHeight="1" x14ac:dyDescent="0.2">
      <c r="E11" s="45"/>
      <c r="F11" s="45"/>
      <c r="G11" s="45"/>
      <c r="H11" s="45"/>
      <c r="I11" s="45"/>
      <c r="J11" s="45"/>
      <c r="K11" s="45"/>
      <c r="L11" s="45"/>
    </row>
    <row r="12" spans="5:12" ht="15" customHeight="1" x14ac:dyDescent="0.2">
      <c r="E12" s="45" t="s">
        <v>364</v>
      </c>
      <c r="F12" s="45"/>
      <c r="G12" s="45"/>
      <c r="H12" s="45"/>
      <c r="I12" s="45"/>
      <c r="J12" s="45"/>
      <c r="K12" s="45"/>
      <c r="L12" s="45"/>
    </row>
    <row r="13" spans="5:12" ht="15" customHeight="1" x14ac:dyDescent="0.2">
      <c r="E13" s="45"/>
      <c r="F13" s="45"/>
      <c r="G13" s="45"/>
      <c r="H13" s="45"/>
      <c r="I13" s="45"/>
      <c r="J13" s="45"/>
      <c r="K13" s="45"/>
      <c r="L13" s="45"/>
    </row>
    <row r="15" spans="5:12" ht="15" customHeight="1" x14ac:dyDescent="0.25">
      <c r="J15" s="47">
        <v>1500</v>
      </c>
      <c r="K15" s="47"/>
    </row>
    <row r="17" spans="10:11" ht="15" customHeight="1" x14ac:dyDescent="0.25">
      <c r="J17" s="46" t="s">
        <v>60</v>
      </c>
      <c r="K17" s="46"/>
    </row>
    <row r="19" spans="10:11" ht="15" customHeight="1" x14ac:dyDescent="0.25">
      <c r="J19" s="48" t="s">
        <v>50</v>
      </c>
      <c r="K19" s="48"/>
    </row>
    <row r="21" spans="10:11" ht="15" customHeight="1" x14ac:dyDescent="0.25">
      <c r="J21" s="36">
        <v>2</v>
      </c>
    </row>
    <row r="145" s="3" customFormat="1" ht="15" customHeight="1" x14ac:dyDescent="0.2"/>
    <row r="146" s="3" customFormat="1" ht="15" customHeight="1" x14ac:dyDescent="0.2"/>
    <row r="147" s="3" customFormat="1" ht="15" customHeight="1" x14ac:dyDescent="0.2"/>
    <row r="148" s="3" customFormat="1" ht="15" customHeight="1" x14ac:dyDescent="0.2"/>
    <row r="149" s="3" customFormat="1" ht="15" customHeight="1" x14ac:dyDescent="0.2"/>
    <row r="150" s="3" customFormat="1" ht="15" customHeight="1" x14ac:dyDescent="0.2"/>
    <row r="151" s="3" customFormat="1" ht="15" customHeight="1" x14ac:dyDescent="0.2"/>
    <row r="152" s="3" customFormat="1" ht="15" customHeight="1" x14ac:dyDescent="0.2"/>
  </sheetData>
  <sheetProtection algorithmName="SHA-512" hashValue="JkHGXI9Qxo7VBnW0upSF6UWpf6fTHOeS1WHHcgDOr3hlajqK6wNuEAR+AhZfMugFzo+hOkhwC2KIKSHEHwb+VA==" saltValue="PuamTmUwi6YKOovQlqJbHg==" spinCount="100000" sheet="1" objects="1" scenarios="1" selectLockedCells="1"/>
  <mergeCells count="5">
    <mergeCell ref="E10:L11"/>
    <mergeCell ref="E12:L13"/>
    <mergeCell ref="J15:K15"/>
    <mergeCell ref="J17:K17"/>
    <mergeCell ref="J19:K19"/>
  </mergeCells>
  <dataValidations count="2">
    <dataValidation type="list" allowBlank="1" showInputMessage="1" showErrorMessage="1" sqref="J17:K17" xr:uid="{12FD772F-B915-41C3-A599-F1E829B0ADDE}">
      <formula1>INDIRECT("DSV_DGF_par_i_gaz[[#Nagłówki];[2 '[bar']]:[25 '[bar']]]")</formula1>
    </dataValidation>
    <dataValidation type="list" allowBlank="1" showInputMessage="1" showErrorMessage="1" sqref="J19" xr:uid="{21D69C92-3077-4398-9F8A-0EFF98779BD7}">
      <formula1>INDIRECT("DSV_DGF_par_i_gaz[Typ z.b.]")</formula1>
    </dataValidation>
  </dataValidations>
  <pageMargins left="0.7" right="0.7" top="0.75" bottom="0.75" header="0.3" footer="0.3"/>
  <pageSetup paperSize="9" scale="7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Spinner 1">
              <controlPr defaultSize="0" autoPict="0">
                <anchor moveWithCells="1" sizeWithCells="1">
                  <from>
                    <xdr:col>10</xdr:col>
                    <xdr:colOff>304800</xdr:colOff>
                    <xdr:row>13</xdr:row>
                    <xdr:rowOff>133350</xdr:rowOff>
                  </from>
                  <to>
                    <xdr:col>11</xdr:col>
                    <xdr:colOff>238125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Spinner 2">
              <controlPr defaultSize="0" autoPict="0">
                <anchor moveWithCells="1" sizeWithCells="1">
                  <from>
                    <xdr:col>10</xdr:col>
                    <xdr:colOff>304800</xdr:colOff>
                    <xdr:row>19</xdr:row>
                    <xdr:rowOff>133350</xdr:rowOff>
                  </from>
                  <to>
                    <xdr:col>11</xdr:col>
                    <xdr:colOff>238125</xdr:colOff>
                    <xdr:row>21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c 5 7 0 3 8 0 - 9 7 3 0 - 4 1 f 7 - a 4 9 1 - f 4 5 8 6 4 d 4 c f e 0 "   x m l n s = " h t t p : / / s c h e m a s . m i c r o s o f t . c o m / D a t a M a s h u p " > A A A A A O 8 E A A B Q S w M E F A A C A A g A A 3 2 R W J i H c S y k A A A A 9 g A A A B I A H A B D b 2 5 m a W c v U G F j a 2 F n Z S 5 4 b W w g o h g A K K A U A A A A A A A A A A A A A A A A A A A A A A A A A A A A h Y 8 x D o I w G I W v Q r r T l j p g y E 8 Z X C E h M T G u T a n Q C I X Q Y r m b g 0 f y C m I U d X N 8 3 / u G 9 + 7 X G 2 R z 1 w Y X N V r d m x R F m K J A G d l X 2 t Q p m t w p 3 K K M Q y n k W d Q q W G R j k 9 l W K W q c G x J C v P f Y b 3 A / 1 o R R G p F j k e 9 l o z q B P r L + L 4 f a W C e M V I j D 4 T W G M x y x G L M 4 x h T I C q H Q 5 i u w Z e + z / Y G w m 1 o 3 j Y o P b V j m Q N Y I 5 P 2 B P w B Q S w M E F A A C A A g A A 3 2 R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9 k V g h G p 7 v 6 Q E A A K 4 E A A A T A B w A R m 9 y b X V s Y X M v U 2 V j d G l v b j E u b S C i G A A o o B Q A A A A A A A A A A A A A A A A A A A A A A A A A A A C V k k F u 2 z A Q R f c G f A d C 3 s i A L F v O r k E 2 d Q 6 Q x m 4 L N M i C k i Y 2 K 4 o U S C o s a X h T t O g Z c o 6 u u q 5 9 r 1 B S Y s t G l T T a S P z g z P / z R h I S R T h D 8 + Y d n f d 7 / Z 5 c Y Q E p G n g L H F N A E w 9 d I A q q 3 0 P u 2 f 0 R f 3 + n u + / c i Z 8 h D q / w E v z q Y 8 a Z A q a k 7 6 2 U K u S 7 8 V h r H Z K c j F Y m F Z y R J E x 4 P i 7 o q K D j W H B p S 2 F G Z J R h h S l f E m 8 4 D B q L S 6 d M X P u 9 1 X q y u a n E 2 6 c L A + 9 L T o C 5 w B w p U 1 T 5 6 q j h Q m A m 7 7 j I Z 5 y W O V u Y A q R f t w v W a 6 8 R I y + o i g A p + K Y 2 A X r W p x 3 6 2 Z G + G e 4 z X A k L d 4 Q q w T V 2 Q T Q B I S 0 c w s y B O q r X X E v / N H C A A C c r 5 N 8 8 W d + 6 I t c P Z 8 o k l h m E R V Z K i w p u N a b 4 6 / Z n Y l D K Y 4 G 3 v 5 D F m g u D Y r A F g c T C 7 o d U G o c H f C 4 Z T y 0 B W r l l t c H 2 A W l w J M s l 4 k v H i D g X k u F W 1 o I S 1 Y T x O y c L U A t J X a F A N K U L x + a 9 u Q T q 9 u 1 E 3 / v k r n w o u Y K 5 M q 7 / T N 4 P W 0 j D q N U s n H o t q k e g o l d W + 4 Z R D z 9 A 4 / 7 P V Y f T z m X / p 0 / U x f R k r q P x X 6 U 5 8 B M x f J n o 9 I R p 3 b Z 1 P G t D / i h L R r Y P 6 n k Y c 0 h 9 D T m / h 6 b u L Y C d + / o l 9 / 2 x F f P o U u Q C 9 n u E d W c 8 f w R Q S w E C L Q A U A A I A C A A D f Z F Y m I d x L K Q A A A D 2 A A A A E g A A A A A A A A A A A A A A A A A A A A A A Q 2 9 u Z m l n L 1 B h Y 2 t h Z 2 U u e G 1 s U E s B A i 0 A F A A C A A g A A 3 2 R W A / K 6 a u k A A A A 6 Q A A A B M A A A A A A A A A A A A A A A A A 8 A A A A F t D b 2 5 0 Z W 5 0 X 1 R 5 c G V z X S 5 4 b W x Q S w E C L Q A U A A I A C A A D f Z F Y I R q e 7 + k B A A C u B A A A E w A A A A A A A A A A A A A A A A D h A Q A A R m 9 y b X V s Y X M v U 2 V j d G l v b j E u b V B L B Q Y A A A A A A w A D A M I A A A A X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7 D A A A A A A A A B k M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S U y M D A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z Y j g z Y T g z Y S 1 k Y z Q y L T R m Y z Y t O T M 0 O S 0 1 M z l i Y z R h N z k z Z G I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d p Z 2 F j a m E i I C 8 + P E V u d H J 5 I F R 5 c G U 9 I k Z p b G x U Y X J n Z X Q i I F Z h b H V l P S J z V G F i b G V f M C I g L z 4 8 R W 5 0 c n k g V H l w Z T 0 i R m l s b G V k Q 2 9 t c G x l d G V S Z X N 1 b H R U b 1 d v c m t z a G V l d C I g V m F s d W U 9 I m w x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C 0 x N 1 Q x M z o 0 M D o w N i 4 2 N z Y 1 M j A 2 W i I g L z 4 8 R W 5 0 c n k g V H l w Z T 0 i R m l s b E N v b H V t b l R 5 c G V z I i B W Y W x 1 Z T 0 i c 0 J n P T 0 i I C 8 + P E V u d H J 5 I F R 5 c G U 9 I k Z p b G x D b 2 x 1 b W 5 O Y W 1 l c y I g V m F s d W U 9 I n N b J n F 1 b 3 Q 7 Q 2 9 s d W 1 u M y 4 y L j E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A v Q X V 0 b 1 J l b W 9 2 Z W R D b 2 x 1 b W 5 z M S 5 7 Q 2 9 s d W 1 u M y 4 y L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F i b G U g M C 9 B d X R v U m V t b 3 Z l Z E N v b H V t b n M x L n t D b 2 x 1 b W 4 z L j I u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w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U H J 6 Z W Z p b H R y b 3 d h b m 8 l M j B 3 a W V y c 3 p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1 B v Z H p p Z W x v b m 8 l M j B r b 2 x 1 b W 4 l Q z Q l O T k l M j B 3 Z W Q l Q z U l O D J 1 Z y U y M G 9 n c m F u a W N 6 b m l r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1 B v Z H p p Z W x v b m 8 l M j B r b 2 x 1 b W 4 l Q z Q l O T k l M j B 3 Z W Q l Q z U l O D J 1 Z y U y M G 9 n c m F u a W N 6 b m l r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V X N 1 b m k l Q z Q l O T l 0 b y U y M G t v b H V t b n k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g K r J M b S k 4 U y j Y 4 Z e H n D F U A A A A A A C A A A A A A A D Z g A A w A A A A B A A A A A Z s w c C M u P R j S y r W d / w l 8 Q x A A A A A A S A A A C g A A A A E A A A A C l u B y B V j F e 0 i T z 2 i 7 K 4 v V V Q A A A A p 8 p N M y s 4 i B w c o Y D 9 L g z F w g i M E c Y b i S q B T Q e + p 4 d N a V M G J e 5 V j S 0 5 L 1 e b O C R p 8 X q u n A l Q u g r q v A P b X g K A b l M M v j p h B 2 U 5 V M m a 2 7 7 P B Q a A 0 l E U A A A A v Z j g w b j j 3 V 6 B p G U y K l s j k B V 7 G d k = < / D a t a M a s h u p > 
</file>

<file path=customXml/itemProps1.xml><?xml version="1.0" encoding="utf-8"?>
<ds:datastoreItem xmlns:ds="http://schemas.openxmlformats.org/officeDocument/2006/customXml" ds:itemID="{0AFCE490-59CA-499F-9AF5-454FB51E879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35</vt:i4>
      </vt:variant>
      <vt:variant>
        <vt:lpstr>Nazwane zakresy</vt:lpstr>
      </vt:variant>
      <vt:variant>
        <vt:i4>11</vt:i4>
      </vt:variant>
    </vt:vector>
  </HeadingPairs>
  <TitlesOfParts>
    <vt:vector size="46" baseType="lpstr">
      <vt:lpstr>Kosz</vt:lpstr>
      <vt:lpstr>info</vt:lpstr>
      <vt:lpstr>i111</vt:lpstr>
      <vt:lpstr>Start</vt:lpstr>
      <vt:lpstr>Versja</vt:lpstr>
      <vt:lpstr>Web</vt:lpstr>
      <vt:lpstr>K.W.1</vt:lpstr>
      <vt:lpstr>obl_K.W.1</vt:lpstr>
      <vt:lpstr>K.W.2</vt:lpstr>
      <vt:lpstr>obl_K.W.2</vt:lpstr>
      <vt:lpstr>W.C.1</vt:lpstr>
      <vt:lpstr>obl_W.C.1</vt:lpstr>
      <vt:lpstr>W.C.2</vt:lpstr>
      <vt:lpstr>obl_W.C.2</vt:lpstr>
      <vt:lpstr>I.Ch.</vt:lpstr>
      <vt:lpstr>obl_I.Ch.</vt:lpstr>
      <vt:lpstr>P.C.</vt:lpstr>
      <vt:lpstr>obl_P.C.</vt:lpstr>
      <vt:lpstr>W.Ch.</vt:lpstr>
      <vt:lpstr>obl_W.Ch.</vt:lpstr>
      <vt:lpstr>S.C.</vt:lpstr>
      <vt:lpstr>obl_S.C.</vt:lpstr>
      <vt:lpstr>C.W.U.</vt:lpstr>
      <vt:lpstr>obl_C.W.U.</vt:lpstr>
      <vt:lpstr>sss</vt:lpstr>
      <vt:lpstr>Sheet1 (2)</vt:lpstr>
      <vt:lpstr>Sheet1 (3)</vt:lpstr>
      <vt:lpstr>Z.B.</vt:lpstr>
      <vt:lpstr>Woda_prametry</vt:lpstr>
      <vt:lpstr>Tabele parowe</vt:lpstr>
      <vt:lpstr>Specific heat p</vt:lpstr>
      <vt:lpstr>Specific heat T</vt:lpstr>
      <vt:lpstr>Arkusz2</vt:lpstr>
      <vt:lpstr>Arkusz1</vt:lpstr>
      <vt:lpstr>Glikol</vt:lpstr>
      <vt:lpstr>C.W.U.!Obszar_wydruku</vt:lpstr>
      <vt:lpstr>I.Ch.!Obszar_wydruku</vt:lpstr>
      <vt:lpstr>info!Obszar_wydruku</vt:lpstr>
      <vt:lpstr>K.W.1!Obszar_wydruku</vt:lpstr>
      <vt:lpstr>K.W.2!Obszar_wydruku</vt:lpstr>
      <vt:lpstr>P.C.!Obszar_wydruku</vt:lpstr>
      <vt:lpstr>S.C.!Obszar_wydruku</vt:lpstr>
      <vt:lpstr>sss!Obszar_wydruku</vt:lpstr>
      <vt:lpstr>W.C.1!Obszar_wydruku</vt:lpstr>
      <vt:lpstr>W.C.2!Obszar_wydruku</vt:lpstr>
      <vt:lpstr>W.Ch.!Obszar_wydruku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Oleksandr Tymkiv</dc:creator>
  <cp:lastModifiedBy>Oleksandr Tymkiv</cp:lastModifiedBy>
  <cp:lastPrinted>2024-04-17T12:46:53Z</cp:lastPrinted>
  <dcterms:created xsi:type="dcterms:W3CDTF">2015-06-05T18:17:20Z</dcterms:created>
  <dcterms:modified xsi:type="dcterms:W3CDTF">2024-04-17T13:46:06Z</dcterms:modified>
</cp:coreProperties>
</file>